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V:\УБПвОСЦ\1 МАЦОКИНА\Проект бюджета 26-27\Расчеты и ОБАС к проекту бюджету 2026-2028 Минобразования\Формы по МБТ\"/>
    </mc:Choice>
  </mc:AlternateContent>
  <xr:revisionPtr revIDLastSave="0" documentId="13_ncr:1_{2D807D55-F4CF-4794-BCD2-31739D5595A2}" xr6:coauthVersionLast="36" xr6:coauthVersionMax="36" xr10:uidLastSave="{00000000-0000-0000-0000-000000000000}"/>
  <bookViews>
    <workbookView xWindow="0" yWindow="0" windowWidth="28800" windowHeight="10125" tabRatio="500" xr2:uid="{00000000-000D-0000-FFFF-FFFF00000000}"/>
  </bookViews>
  <sheets>
    <sheet name="2026-2027_Оля" sheetId="1" r:id="rId1"/>
  </sheet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48" i="1" l="1"/>
  <c r="P48" i="1"/>
  <c r="O48" i="1"/>
  <c r="L48" i="1"/>
  <c r="H48" i="1"/>
  <c r="G48" i="1"/>
  <c r="D48" i="1"/>
  <c r="B48" i="1"/>
  <c r="B49" i="1" s="1"/>
  <c r="Q47" i="1"/>
  <c r="R47" i="1" s="1"/>
  <c r="M47" i="1"/>
  <c r="N47" i="1" s="1"/>
  <c r="J47" i="1"/>
  <c r="I47" i="1"/>
  <c r="K47" i="1" s="1"/>
  <c r="E47" i="1"/>
  <c r="F47" i="1" s="1"/>
  <c r="C47" i="1"/>
  <c r="Q46" i="1"/>
  <c r="R46" i="1" s="1"/>
  <c r="M46" i="1"/>
  <c r="N46" i="1" s="1"/>
  <c r="J46" i="1"/>
  <c r="I46" i="1"/>
  <c r="K46" i="1" s="1"/>
  <c r="E46" i="1"/>
  <c r="C46" i="1"/>
  <c r="Q45" i="1"/>
  <c r="R45" i="1" s="1"/>
  <c r="M45" i="1"/>
  <c r="N45" i="1" s="1"/>
  <c r="J45" i="1"/>
  <c r="I45" i="1"/>
  <c r="K45" i="1" s="1"/>
  <c r="E45" i="1"/>
  <c r="F45" i="1" s="1"/>
  <c r="C45" i="1"/>
  <c r="Q44" i="1"/>
  <c r="R44" i="1" s="1"/>
  <c r="M44" i="1"/>
  <c r="N44" i="1" s="1"/>
  <c r="J44" i="1"/>
  <c r="I44" i="1"/>
  <c r="E44" i="1"/>
  <c r="F44" i="1" s="1"/>
  <c r="C44" i="1"/>
  <c r="Q43" i="1"/>
  <c r="R43" i="1" s="1"/>
  <c r="M43" i="1"/>
  <c r="N43" i="1" s="1"/>
  <c r="J43" i="1"/>
  <c r="I43" i="1"/>
  <c r="E43" i="1"/>
  <c r="F43" i="1" s="1"/>
  <c r="C43" i="1"/>
  <c r="Q42" i="1"/>
  <c r="R42" i="1" s="1"/>
  <c r="M42" i="1"/>
  <c r="J42" i="1"/>
  <c r="I42" i="1"/>
  <c r="E42" i="1"/>
  <c r="F42" i="1" s="1"/>
  <c r="C42" i="1"/>
  <c r="P41" i="1"/>
  <c r="L41" i="1"/>
  <c r="L49" i="1" s="1"/>
  <c r="H41" i="1"/>
  <c r="H49" i="1" s="1"/>
  <c r="G41" i="1"/>
  <c r="D41" i="1"/>
  <c r="B41" i="1"/>
  <c r="Q40" i="1"/>
  <c r="L40" i="1"/>
  <c r="M40" i="1" s="1"/>
  <c r="N40" i="1" s="1"/>
  <c r="N41" i="1" s="1"/>
  <c r="J40" i="1"/>
  <c r="I40" i="1"/>
  <c r="K40" i="1" s="1"/>
  <c r="E40" i="1"/>
  <c r="C40" i="1"/>
  <c r="Q39" i="1"/>
  <c r="M39" i="1"/>
  <c r="O39" i="1" s="1"/>
  <c r="J39" i="1"/>
  <c r="I39" i="1"/>
  <c r="K39" i="1" s="1"/>
  <c r="E39" i="1"/>
  <c r="C39" i="1"/>
  <c r="F39" i="1" s="1"/>
  <c r="Q38" i="1"/>
  <c r="M38" i="1"/>
  <c r="O38" i="1" s="1"/>
  <c r="J38" i="1"/>
  <c r="I38" i="1"/>
  <c r="K38" i="1" s="1"/>
  <c r="E38" i="1"/>
  <c r="F38" i="1" s="1"/>
  <c r="C38" i="1"/>
  <c r="Q37" i="1"/>
  <c r="M37" i="1"/>
  <c r="O37" i="1" s="1"/>
  <c r="J37" i="1"/>
  <c r="I37" i="1"/>
  <c r="E37" i="1"/>
  <c r="F37" i="1" s="1"/>
  <c r="C37" i="1"/>
  <c r="Q36" i="1"/>
  <c r="M36" i="1"/>
  <c r="O36" i="1" s="1"/>
  <c r="J36" i="1"/>
  <c r="I36" i="1"/>
  <c r="K36" i="1" s="1"/>
  <c r="E36" i="1"/>
  <c r="C36" i="1"/>
  <c r="Q35" i="1"/>
  <c r="M35" i="1"/>
  <c r="O35" i="1" s="1"/>
  <c r="J35" i="1"/>
  <c r="I35" i="1"/>
  <c r="K35" i="1" s="1"/>
  <c r="F35" i="1"/>
  <c r="E35" i="1"/>
  <c r="C35" i="1"/>
  <c r="Q34" i="1"/>
  <c r="O34" i="1"/>
  <c r="M34" i="1"/>
  <c r="J34" i="1"/>
  <c r="I34" i="1"/>
  <c r="E34" i="1"/>
  <c r="F34" i="1" s="1"/>
  <c r="C34" i="1"/>
  <c r="Q33" i="1"/>
  <c r="M33" i="1"/>
  <c r="O33" i="1" s="1"/>
  <c r="J33" i="1"/>
  <c r="I33" i="1"/>
  <c r="K33" i="1" s="1"/>
  <c r="E33" i="1"/>
  <c r="C33" i="1"/>
  <c r="Q32" i="1"/>
  <c r="M32" i="1"/>
  <c r="O32" i="1" s="1"/>
  <c r="J32" i="1"/>
  <c r="I32" i="1"/>
  <c r="K32" i="1" s="1"/>
  <c r="E32" i="1"/>
  <c r="F32" i="1" s="1"/>
  <c r="C32" i="1"/>
  <c r="Q31" i="1"/>
  <c r="R31" i="1" s="1"/>
  <c r="S31" i="1" s="1"/>
  <c r="M31" i="1"/>
  <c r="O31" i="1" s="1"/>
  <c r="J31" i="1"/>
  <c r="K31" i="1" s="1"/>
  <c r="I31" i="1"/>
  <c r="E31" i="1"/>
  <c r="C31" i="1"/>
  <c r="Q30" i="1"/>
  <c r="R30" i="1" s="1"/>
  <c r="S30" i="1" s="1"/>
  <c r="O30" i="1"/>
  <c r="M30" i="1"/>
  <c r="J30" i="1"/>
  <c r="I30" i="1"/>
  <c r="E30" i="1"/>
  <c r="F30" i="1" s="1"/>
  <c r="C30" i="1"/>
  <c r="Q29" i="1"/>
  <c r="M29" i="1"/>
  <c r="O29" i="1" s="1"/>
  <c r="J29" i="1"/>
  <c r="I29" i="1"/>
  <c r="E29" i="1"/>
  <c r="C29" i="1"/>
  <c r="F29" i="1" s="1"/>
  <c r="Q28" i="1"/>
  <c r="R28" i="1" s="1"/>
  <c r="M28" i="1"/>
  <c r="O28" i="1" s="1"/>
  <c r="J28" i="1"/>
  <c r="I28" i="1"/>
  <c r="K28" i="1" s="1"/>
  <c r="E28" i="1"/>
  <c r="C28" i="1"/>
  <c r="F28" i="1" s="1"/>
  <c r="Q27" i="1"/>
  <c r="M27" i="1"/>
  <c r="O27" i="1" s="1"/>
  <c r="J27" i="1"/>
  <c r="I27" i="1"/>
  <c r="K27" i="1" s="1"/>
  <c r="E27" i="1"/>
  <c r="C27" i="1"/>
  <c r="Q26" i="1"/>
  <c r="M26" i="1"/>
  <c r="O26" i="1" s="1"/>
  <c r="J26" i="1"/>
  <c r="I26" i="1"/>
  <c r="K26" i="1" s="1"/>
  <c r="E26" i="1"/>
  <c r="C26" i="1"/>
  <c r="Q25" i="1"/>
  <c r="M25" i="1"/>
  <c r="O25" i="1" s="1"/>
  <c r="J25" i="1"/>
  <c r="I25" i="1"/>
  <c r="E25" i="1"/>
  <c r="F25" i="1" s="1"/>
  <c r="C25" i="1"/>
  <c r="Q24" i="1"/>
  <c r="R24" i="1" s="1"/>
  <c r="S24" i="1" s="1"/>
  <c r="M24" i="1"/>
  <c r="O24" i="1" s="1"/>
  <c r="J24" i="1"/>
  <c r="I24" i="1"/>
  <c r="E24" i="1"/>
  <c r="C24" i="1"/>
  <c r="Q23" i="1"/>
  <c r="M23" i="1"/>
  <c r="O23" i="1" s="1"/>
  <c r="J23" i="1"/>
  <c r="I23" i="1"/>
  <c r="E23" i="1"/>
  <c r="C23" i="1"/>
  <c r="F23" i="1" s="1"/>
  <c r="Q22" i="1"/>
  <c r="M22" i="1"/>
  <c r="O22" i="1" s="1"/>
  <c r="J22" i="1"/>
  <c r="I22" i="1"/>
  <c r="K22" i="1" s="1"/>
  <c r="E22" i="1"/>
  <c r="C22" i="1"/>
  <c r="R21" i="1"/>
  <c r="Q21" i="1"/>
  <c r="S21" i="1" s="1"/>
  <c r="O21" i="1"/>
  <c r="M21" i="1"/>
  <c r="J21" i="1"/>
  <c r="I21" i="1"/>
  <c r="E21" i="1"/>
  <c r="C21" i="1"/>
  <c r="R20" i="1"/>
  <c r="Q20" i="1"/>
  <c r="M20" i="1"/>
  <c r="O20" i="1" s="1"/>
  <c r="J20" i="1"/>
  <c r="I20" i="1"/>
  <c r="K20" i="1" s="1"/>
  <c r="E20" i="1"/>
  <c r="C20" i="1"/>
  <c r="Q19" i="1"/>
  <c r="R19" i="1" s="1"/>
  <c r="S19" i="1" s="1"/>
  <c r="O19" i="1"/>
  <c r="M19" i="1"/>
  <c r="J19" i="1"/>
  <c r="I19" i="1"/>
  <c r="K19" i="1" s="1"/>
  <c r="E19" i="1"/>
  <c r="C19" i="1"/>
  <c r="F19" i="1" s="1"/>
  <c r="Q18" i="1"/>
  <c r="R18" i="1" s="1"/>
  <c r="S18" i="1" s="1"/>
  <c r="M18" i="1"/>
  <c r="O18" i="1" s="1"/>
  <c r="J18" i="1"/>
  <c r="I18" i="1"/>
  <c r="K18" i="1" s="1"/>
  <c r="E18" i="1"/>
  <c r="F18" i="1" s="1"/>
  <c r="C18" i="1"/>
  <c r="Q17" i="1"/>
  <c r="M17" i="1"/>
  <c r="O17" i="1" s="1"/>
  <c r="J17" i="1"/>
  <c r="I17" i="1"/>
  <c r="K17" i="1" s="1"/>
  <c r="E17" i="1"/>
  <c r="C17" i="1"/>
  <c r="Q16" i="1"/>
  <c r="R16" i="1" s="1"/>
  <c r="O16" i="1"/>
  <c r="M16" i="1"/>
  <c r="K16" i="1"/>
  <c r="J16" i="1"/>
  <c r="I16" i="1"/>
  <c r="E16" i="1"/>
  <c r="F16" i="1" s="1"/>
  <c r="C16" i="1"/>
  <c r="Q15" i="1"/>
  <c r="M15" i="1"/>
  <c r="O15" i="1" s="1"/>
  <c r="J15" i="1"/>
  <c r="I15" i="1"/>
  <c r="E15" i="1"/>
  <c r="F15" i="1" s="1"/>
  <c r="C15" i="1"/>
  <c r="R14" i="1"/>
  <c r="Q14" i="1"/>
  <c r="M14" i="1"/>
  <c r="O14" i="1" s="1"/>
  <c r="J14" i="1"/>
  <c r="K14" i="1" s="1"/>
  <c r="I14" i="1"/>
  <c r="E14" i="1"/>
  <c r="C14" i="1"/>
  <c r="Q13" i="1"/>
  <c r="M13" i="1"/>
  <c r="O13" i="1" s="1"/>
  <c r="J13" i="1"/>
  <c r="K13" i="1" s="1"/>
  <c r="I13" i="1"/>
  <c r="F13" i="1"/>
  <c r="E13" i="1"/>
  <c r="C13" i="1"/>
  <c r="Q12" i="1"/>
  <c r="R12" i="1" s="1"/>
  <c r="S12" i="1" s="1"/>
  <c r="O12" i="1"/>
  <c r="M12" i="1"/>
  <c r="J12" i="1"/>
  <c r="I12" i="1"/>
  <c r="E12" i="1"/>
  <c r="F12" i="1" s="1"/>
  <c r="C12" i="1"/>
  <c r="R11" i="1"/>
  <c r="S11" i="1" s="1"/>
  <c r="Q11" i="1"/>
  <c r="M11" i="1"/>
  <c r="O11" i="1" s="1"/>
  <c r="J11" i="1"/>
  <c r="I11" i="1"/>
  <c r="E11" i="1"/>
  <c r="F11" i="1" s="1"/>
  <c r="C11" i="1"/>
  <c r="Q10" i="1"/>
  <c r="R10" i="1" s="1"/>
  <c r="S10" i="1" s="1"/>
  <c r="M10" i="1"/>
  <c r="O10" i="1" s="1"/>
  <c r="J10" i="1"/>
  <c r="I10" i="1"/>
  <c r="E10" i="1"/>
  <c r="F10" i="1" s="1"/>
  <c r="C10" i="1"/>
  <c r="S9" i="1"/>
  <c r="R9" i="1"/>
  <c r="Q9" i="1"/>
  <c r="M9" i="1"/>
  <c r="O9" i="1" s="1"/>
  <c r="J9" i="1"/>
  <c r="I9" i="1"/>
  <c r="K9" i="1" s="1"/>
  <c r="E9" i="1"/>
  <c r="C9" i="1"/>
  <c r="Q8" i="1"/>
  <c r="M8" i="1"/>
  <c r="O8" i="1" s="1"/>
  <c r="J8" i="1"/>
  <c r="I8" i="1"/>
  <c r="E8" i="1"/>
  <c r="C8" i="1"/>
  <c r="Q7" i="1"/>
  <c r="R7" i="1" s="1"/>
  <c r="S7" i="1" s="1"/>
  <c r="M7" i="1"/>
  <c r="O7" i="1" s="1"/>
  <c r="J7" i="1"/>
  <c r="I7" i="1"/>
  <c r="K7" i="1" s="1"/>
  <c r="E7" i="1"/>
  <c r="F7" i="1" s="1"/>
  <c r="C7" i="1"/>
  <c r="R6" i="1"/>
  <c r="Q6" i="1"/>
  <c r="M6" i="1"/>
  <c r="O6" i="1" s="1"/>
  <c r="J6" i="1"/>
  <c r="I6" i="1"/>
  <c r="K6" i="1" s="1"/>
  <c r="E6" i="1"/>
  <c r="C6" i="1"/>
  <c r="F24" i="1" l="1"/>
  <c r="R33" i="1"/>
  <c r="S33" i="1" s="1"/>
  <c r="R36" i="1"/>
  <c r="S36" i="1" s="1"/>
  <c r="F40" i="1"/>
  <c r="F8" i="1"/>
  <c r="K11" i="1"/>
  <c r="F21" i="1"/>
  <c r="K24" i="1"/>
  <c r="F26" i="1"/>
  <c r="C48" i="1"/>
  <c r="C49" i="1" s="1"/>
  <c r="Q41" i="1"/>
  <c r="K8" i="1"/>
  <c r="J41" i="1"/>
  <c r="S14" i="1"/>
  <c r="K21" i="1"/>
  <c r="K29" i="1"/>
  <c r="F31" i="1"/>
  <c r="F48" i="1"/>
  <c r="S32" i="1"/>
  <c r="S35" i="1"/>
  <c r="S38" i="1"/>
  <c r="I48" i="1"/>
  <c r="R32" i="1"/>
  <c r="K34" i="1"/>
  <c r="R35" i="1"/>
  <c r="R38" i="1"/>
  <c r="J48" i="1"/>
  <c r="J49" i="1" s="1"/>
  <c r="F46" i="1"/>
  <c r="D49" i="1"/>
  <c r="S8" i="1"/>
  <c r="S40" i="1"/>
  <c r="M48" i="1"/>
  <c r="G49" i="1"/>
  <c r="R8" i="1"/>
  <c r="K10" i="1"/>
  <c r="K41" i="1" s="1"/>
  <c r="K15" i="1"/>
  <c r="F20" i="1"/>
  <c r="K23" i="1"/>
  <c r="F33" i="1"/>
  <c r="F36" i="1"/>
  <c r="K37" i="1"/>
  <c r="R40" i="1"/>
  <c r="K44" i="1"/>
  <c r="S26" i="1"/>
  <c r="F9" i="1"/>
  <c r="K12" i="1"/>
  <c r="F14" i="1"/>
  <c r="F17" i="1"/>
  <c r="R26" i="1"/>
  <c r="K30" i="1"/>
  <c r="P49" i="1"/>
  <c r="C41" i="1"/>
  <c r="E41" i="1"/>
  <c r="S20" i="1"/>
  <c r="F22" i="1"/>
  <c r="R23" i="1"/>
  <c r="S23" i="1" s="1"/>
  <c r="K25" i="1"/>
  <c r="F27" i="1"/>
  <c r="K43" i="1"/>
  <c r="R48" i="1"/>
  <c r="S27" i="1"/>
  <c r="S34" i="1"/>
  <c r="S17" i="1"/>
  <c r="S39" i="1"/>
  <c r="S6" i="1"/>
  <c r="R29" i="1"/>
  <c r="S29" i="1" s="1"/>
  <c r="I41" i="1"/>
  <c r="R15" i="1"/>
  <c r="S15" i="1" s="1"/>
  <c r="S16" i="1"/>
  <c r="R27" i="1"/>
  <c r="S28" i="1"/>
  <c r="R39" i="1"/>
  <c r="E48" i="1"/>
  <c r="Q48" i="1"/>
  <c r="Q49" i="1" s="1"/>
  <c r="O40" i="1"/>
  <c r="O41" i="1" s="1"/>
  <c r="O49" i="1" s="1"/>
  <c r="F6" i="1"/>
  <c r="R13" i="1"/>
  <c r="S13" i="1" s="1"/>
  <c r="R25" i="1"/>
  <c r="S25" i="1" s="1"/>
  <c r="R37" i="1"/>
  <c r="S37" i="1" s="1"/>
  <c r="M41" i="1"/>
  <c r="K42" i="1"/>
  <c r="R17" i="1"/>
  <c r="N42" i="1"/>
  <c r="N48" i="1" s="1"/>
  <c r="N49" i="1" s="1"/>
  <c r="R22" i="1"/>
  <c r="S22" i="1" s="1"/>
  <c r="R34" i="1"/>
  <c r="F41" i="1" l="1"/>
  <c r="F49" i="1" s="1"/>
  <c r="E49" i="1"/>
  <c r="K48" i="1"/>
  <c r="K49" i="1" s="1"/>
  <c r="M49" i="1"/>
  <c r="R41" i="1"/>
  <c r="I49" i="1"/>
  <c r="R49" i="1"/>
  <c r="S41" i="1"/>
  <c r="S49" i="1" s="1"/>
</calcChain>
</file>

<file path=xl/sharedStrings.xml><?xml version="1.0" encoding="utf-8"?>
<sst xmlns="http://schemas.openxmlformats.org/spreadsheetml/2006/main" count="70" uniqueCount="70">
  <si>
    <t>Расчеты объемов бюджетных ассигнований на 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в части повышенного районного коэффициента на 2026 год и плановый период 2027-2028 годы</t>
  </si>
  <si>
    <t>Код бюджетной классифкации: 136.0702.07.1.Ю6.А3030.540</t>
  </si>
  <si>
    <t>Наименование муниципальных районов</t>
  </si>
  <si>
    <t>Численность на 01.01.2023</t>
  </si>
  <si>
    <t>Объем на 2023 год с учетом численности на 01.01.2023</t>
  </si>
  <si>
    <t>Численность на 01.09.2023</t>
  </si>
  <si>
    <t>Объем на 2023 год с учетом численности на 01.09.2023</t>
  </si>
  <si>
    <t>ИТОГО на 2023 ГОД</t>
  </si>
  <si>
    <t>Численность на 01.01.2026</t>
  </si>
  <si>
    <t>Численность на 01.09.2026</t>
  </si>
  <si>
    <t>ИТОГО объем с 01.01.2026</t>
  </si>
  <si>
    <t>ИТОГО объем с 01.09.2026</t>
  </si>
  <si>
    <t>ИТОГО на 2026 год</t>
  </si>
  <si>
    <t>Численность на 01.01.2027</t>
  </si>
  <si>
    <t>ИТОГО на 2027 ГОД</t>
  </si>
  <si>
    <t>Итого по доведенным лимитам на 2025 год</t>
  </si>
  <si>
    <t>Дополнительная потребность на 2025 год</t>
  </si>
  <si>
    <t xml:space="preserve">Численность на 01.01.2028 </t>
  </si>
  <si>
    <t>ИТОГО на 2028 ГОД</t>
  </si>
  <si>
    <t>Итого по доведенным лимитам на 2026 год</t>
  </si>
  <si>
    <t>Дополнительная потребность на 2026 год</t>
  </si>
  <si>
    <t>Баганский район</t>
  </si>
  <si>
    <t>Барабинский район</t>
  </si>
  <si>
    <t>Болотнинский район</t>
  </si>
  <si>
    <t>Венгеровский муниципальный округ</t>
  </si>
  <si>
    <r>
      <rPr>
        <sz val="11"/>
        <color theme="1"/>
        <rFont val="Times New Roman"/>
        <family val="1"/>
        <charset val="204"/>
      </rPr>
      <t xml:space="preserve">Доволенский </t>
    </r>
    <r>
      <rPr>
        <sz val="11"/>
        <color theme="1"/>
        <rFont val="Times New Roman"/>
        <family val="1"/>
        <charset val="1"/>
      </rPr>
      <t>муниципальный округ</t>
    </r>
  </si>
  <si>
    <t>Здвинский район</t>
  </si>
  <si>
    <t>Искитимский район</t>
  </si>
  <si>
    <r>
      <rPr>
        <sz val="11"/>
        <color theme="1"/>
        <rFont val="Times New Roman"/>
        <family val="1"/>
        <charset val="204"/>
      </rPr>
      <t xml:space="preserve">Карасукский </t>
    </r>
    <r>
      <rPr>
        <sz val="11"/>
        <color theme="1"/>
        <rFont val="Times New Roman"/>
        <family val="1"/>
      </rPr>
      <t>муниципальный окру</t>
    </r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</si>
  <si>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</si>
  <si>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</si>
  <si>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</si>
  <si>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</si>
  <si>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</si>
  <si>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</si>
  <si>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</si>
  <si>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</si>
  <si>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r>
      <rPr>
        <sz val="11"/>
        <color theme="1"/>
        <rFont val="Times New Roman"/>
        <family val="1"/>
        <charset val="204"/>
      </rPr>
      <t xml:space="preserve">Маслянинский </t>
    </r>
    <r>
      <rPr>
        <sz val="11"/>
        <color theme="1"/>
        <rFont val="Times New Roman"/>
        <family val="1"/>
      </rPr>
      <t>муниципальный округ</t>
    </r>
  </si>
  <si>
    <t>Мошковский район</t>
  </si>
  <si>
    <t>Новосибирский район</t>
  </si>
  <si>
    <t>Ордынский район</t>
  </si>
  <si>
    <r>
      <rPr>
        <sz val="11"/>
        <color theme="1"/>
        <rFont val="Times New Roman"/>
        <family val="1"/>
        <charset val="204"/>
      </rPr>
      <t xml:space="preserve">Северный </t>
    </r>
    <r>
      <rPr>
        <sz val="11"/>
        <color theme="1"/>
        <rFont val="Times New Roman"/>
        <family val="1"/>
        <charset val="1"/>
      </rPr>
      <t>муниципальный округ</t>
    </r>
  </si>
  <si>
    <r>
      <rPr>
        <sz val="11"/>
        <color theme="1"/>
        <rFont val="Times New Roman"/>
        <family val="1"/>
        <charset val="204"/>
      </rPr>
      <t xml:space="preserve">Сузунский </t>
    </r>
    <r>
      <rPr>
        <sz val="11"/>
        <color theme="1"/>
        <rFont val="Times New Roman"/>
        <family val="1"/>
        <charset val="1"/>
      </rPr>
      <t>муниципальный округ</t>
    </r>
  </si>
  <si>
    <r>
      <rPr>
        <sz val="11"/>
        <color theme="1"/>
        <rFont val="Times New Roman"/>
        <family val="1"/>
        <charset val="204"/>
      </rPr>
      <t xml:space="preserve">Татарский </t>
    </r>
    <r>
      <rPr>
        <sz val="11"/>
        <color theme="1"/>
        <rFont val="Times New Roman"/>
        <family val="1"/>
      </rPr>
      <t>муниципальный округ</t>
    </r>
  </si>
  <si>
    <t>Тогучинский район</t>
  </si>
  <si>
    <r>
      <rPr>
        <sz val="11"/>
        <color theme="1"/>
        <rFont val="Times New Roman"/>
        <family val="1"/>
        <charset val="204"/>
      </rPr>
      <t xml:space="preserve">Убинский </t>
    </r>
    <r>
      <rPr>
        <sz val="11"/>
        <color theme="1"/>
        <rFont val="Times New Roman"/>
        <family val="1"/>
        <charset val="1"/>
      </rPr>
      <t>муниципальный округ</t>
    </r>
  </si>
  <si>
    <t>Усть-Таркский район</t>
  </si>
  <si>
    <r>
      <rPr>
        <sz val="11"/>
        <color theme="1"/>
        <rFont val="Times New Roman"/>
        <family val="1"/>
        <charset val="204"/>
      </rPr>
      <t xml:space="preserve">Чановский </t>
    </r>
    <r>
      <rPr>
        <sz val="11"/>
        <color theme="1"/>
        <rFont val="Times New Roman"/>
        <family val="1"/>
        <charset val="1"/>
      </rPr>
      <t>муниципальный округ</t>
    </r>
  </si>
  <si>
    <t>Черепановский район</t>
  </si>
  <si>
    <t>Чистоозерный район</t>
  </si>
  <si>
    <t>Чулымский район</t>
  </si>
  <si>
    <t>г. Бердск</t>
  </si>
  <si>
    <t>г.Искитим</t>
  </si>
  <si>
    <t>р.п. Кольцово</t>
  </si>
  <si>
    <t>г.Обь</t>
  </si>
  <si>
    <t>г.Новосибирск</t>
  </si>
  <si>
    <t>итого</t>
  </si>
  <si>
    <t>ГБОУ Новосибирской области  "Областной центр образования"</t>
  </si>
  <si>
    <t>ГБОУ НСО "Коррекционная  школа-интернат"</t>
  </si>
  <si>
    <t>ГБОУ НСО  "Сибирский авиационный кадетский корпус им . А.И. Покрышкина школа-интернат"</t>
  </si>
  <si>
    <t>ГБОУ Новосибирской области "Кадетская школа-интернат  "Сибирский  кадетский корпус "</t>
  </si>
  <si>
    <t>ГБОУ Новосибирской области  "Казачий кадетский корпус им . Героя Российской Федерации Олега Куянова (школа-интернат)"</t>
  </si>
  <si>
    <t>ГАОУ НСО "Школа-интернат с углубленным изучением предметов спортивного профиля"</t>
  </si>
  <si>
    <t>Итого по подведомственным</t>
  </si>
  <si>
    <t>Итого по области</t>
  </si>
  <si>
    <t>КОНТРОЛЬНАЯ СУММА НА 2022-2023 ГОД</t>
  </si>
  <si>
    <t>КОНТРОЛЬНАЯ СУММА НА 2024 ГОД</t>
  </si>
  <si>
    <t>Исполняющий обязанности министра образования Новосибирской области</t>
  </si>
  <si>
    <t xml:space="preserve">            </t>
  </si>
  <si>
    <t>Ю.И. Савостьянов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</si>
</sst>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</font>
    <font>
      <sz val="10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1"/>
    </font>
    <font>
      <sz val="11"/>
      <color theme="1"/>
      <name val="Times New Roman"/>
      <family val="1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  <fill>
      <patternFill patternType="solid">
        <fgColor theme="5" tint="0.59987182226020086"/>
        <bgColor rgb="FFFFCC9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>
      <protection locked="0"/>
    </xf>
    <xf numFmtId="0" fontId="1" fillId="0" borderId="0">
      <protection locked="0"/>
    </xf>
    <xf numFmtId="0" fontId="1" fillId="0" borderId="0" applyProtection="0"/>
    <xf numFmtId="0" fontId="1" fillId="0" borderId="0">
      <protection locked="0"/>
    </xf>
  </cellStyleXfs>
  <cellXfs count="40">
    <xf numFmtId="0" fontId="0" fillId="0" borderId="0" xfId="0"/>
    <xf numFmtId="0" fontId="2" fillId="0" borderId="0" xfId="0" applyFont="1" applyAlignment="1" applyProtection="1"/>
    <xf numFmtId="0" fontId="2" fillId="2" borderId="0" xfId="0" applyFont="1" applyFill="1" applyAlignment="1" applyProtection="1"/>
    <xf numFmtId="0" fontId="3" fillId="2" borderId="0" xfId="0" applyFont="1" applyFill="1" applyAlignment="1" applyProtection="1"/>
    <xf numFmtId="0" fontId="2" fillId="2" borderId="1" xfId="0" applyFont="1" applyFill="1" applyBorder="1" applyAlignment="1" applyProtection="1"/>
    <xf numFmtId="0" fontId="2" fillId="2" borderId="1" xfId="0" applyFont="1" applyFill="1" applyBorder="1" applyAlignment="1" applyProtection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/>
    </xf>
    <xf numFmtId="3" fontId="2" fillId="2" borderId="1" xfId="0" applyNumberFormat="1" applyFont="1" applyFill="1" applyBorder="1" applyAlignment="1" applyProtection="1">
      <alignment horizontal="center" vertical="center"/>
    </xf>
    <xf numFmtId="4" fontId="2" fillId="2" borderId="1" xfId="0" applyNumberFormat="1" applyFont="1" applyFill="1" applyBorder="1" applyAlignment="1" applyProtection="1">
      <alignment horizontal="right" vertical="center"/>
    </xf>
    <xf numFmtId="4" fontId="2" fillId="0" borderId="1" xfId="0" applyNumberFormat="1" applyFont="1" applyBorder="1" applyAlignment="1" applyProtection="1">
      <alignment horizontal="right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center" vertical="center"/>
    </xf>
    <xf numFmtId="4" fontId="3" fillId="2" borderId="1" xfId="0" applyNumberFormat="1" applyFont="1" applyFill="1" applyBorder="1" applyAlignment="1" applyProtection="1">
      <alignment horizontal="right" vertical="center"/>
    </xf>
    <xf numFmtId="4" fontId="2" fillId="0" borderId="0" xfId="0" applyNumberFormat="1" applyFont="1" applyAlignment="1" applyProtection="1"/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right"/>
    </xf>
    <xf numFmtId="0" fontId="3" fillId="0" borderId="1" xfId="0" applyFont="1" applyBorder="1" applyAlignment="1" applyProtection="1">
      <alignment wrapText="1"/>
    </xf>
    <xf numFmtId="4" fontId="3" fillId="0" borderId="1" xfId="0" applyNumberFormat="1" applyFont="1" applyBorder="1" applyAlignment="1" applyProtection="1"/>
    <xf numFmtId="0" fontId="3" fillId="0" borderId="1" xfId="0" applyFont="1" applyBorder="1" applyAlignment="1" applyProtection="1"/>
    <xf numFmtId="2" fontId="3" fillId="0" borderId="1" xfId="0" applyNumberFormat="1" applyFont="1" applyBorder="1" applyAlignment="1" applyProtection="1"/>
    <xf numFmtId="0" fontId="3" fillId="2" borderId="1" xfId="0" applyFont="1" applyFill="1" applyBorder="1" applyAlignment="1" applyProtection="1"/>
    <xf numFmtId="0" fontId="3" fillId="2" borderId="1" xfId="0" applyFont="1" applyFill="1" applyBorder="1" applyAlignment="1" applyProtection="1">
      <alignment horizontal="right"/>
    </xf>
    <xf numFmtId="4" fontId="3" fillId="2" borderId="1" xfId="0" applyNumberFormat="1" applyFont="1" applyFill="1" applyBorder="1" applyAlignment="1" applyProtection="1">
      <alignment horizontal="right"/>
    </xf>
    <xf numFmtId="4" fontId="3" fillId="2" borderId="1" xfId="0" applyNumberFormat="1" applyFont="1" applyFill="1" applyBorder="1" applyAlignment="1" applyProtection="1"/>
    <xf numFmtId="4" fontId="3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 applyProtection="1"/>
    <xf numFmtId="0" fontId="2" fillId="0" borderId="0" xfId="0" applyFont="1" applyBorder="1" applyAlignment="1" applyProtection="1"/>
    <xf numFmtId="0" fontId="3" fillId="3" borderId="1" xfId="0" applyFont="1" applyFill="1" applyBorder="1" applyAlignment="1" applyProtection="1">
      <alignment horizontal="center"/>
    </xf>
    <xf numFmtId="4" fontId="3" fillId="3" borderId="1" xfId="0" applyNumberFormat="1" applyFont="1" applyFill="1" applyBorder="1" applyAlignment="1" applyProtection="1"/>
    <xf numFmtId="0" fontId="3" fillId="2" borderId="1" xfId="0" applyFont="1" applyFill="1" applyBorder="1" applyAlignment="1" applyProtection="1">
      <alignment horizontal="center"/>
    </xf>
    <xf numFmtId="4" fontId="3" fillId="3" borderId="0" xfId="0" applyNumberFormat="1" applyFont="1" applyFill="1" applyBorder="1" applyAlignment="1" applyProtection="1"/>
    <xf numFmtId="0" fontId="6" fillId="0" borderId="0" xfId="0" applyFont="1" applyAlignment="1" applyProtection="1"/>
    <xf numFmtId="0" fontId="0" fillId="0" borderId="0" xfId="0" applyAlignment="1" applyProtection="1"/>
    <xf numFmtId="0" fontId="6" fillId="0" borderId="0" xfId="0" applyFont="1" applyAlignment="1" applyProtection="1">
      <alignment horizontal="right"/>
    </xf>
    <xf numFmtId="0" fontId="3" fillId="3" borderId="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</cellXfs>
  <cellStyles count="6">
    <cellStyle name="Обычный" xfId="0" builtinId="0"/>
    <cellStyle name="Обычный 31 3" xfId="1" xr:uid="{00000000-0005-0000-0000-000001000000}"/>
    <cellStyle name="Обычный 36" xfId="2" xr:uid="{00000000-0005-0000-0000-000002000000}"/>
    <cellStyle name="Обычный 52" xfId="3" xr:uid="{00000000-0005-0000-0000-000003000000}"/>
    <cellStyle name="Обычный 53" xfId="4" xr:uid="{00000000-0005-0000-0000-000004000000}"/>
    <cellStyle name="Обычный 59" xfId="5" xr:uid="{00000000-0005-0000-0000-000005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E6B9B8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60"/>
  <sheetViews>
    <sheetView tabSelected="1" view="pageBreakPreview" zoomScale="60" zoomScaleNormal="100" workbookViewId="0">
      <selection activeCell="A26" sqref="A26"/>
    </sheetView>
  </sheetViews>
  <sheetFormatPr defaultColWidth="9.140625" defaultRowHeight="15" x14ac:dyDescent="0.25"/>
  <cols>
    <col min="1" max="1" width="37.7109375" style="1" customWidth="1"/>
    <col min="2" max="2" width="16.42578125" style="1" hidden="1" customWidth="1"/>
    <col min="3" max="3" width="19.5703125" style="1" hidden="1" customWidth="1"/>
    <col min="4" max="4" width="14.85546875" style="1" hidden="1" customWidth="1"/>
    <col min="5" max="5" width="18.5703125" style="1" hidden="1" customWidth="1"/>
    <col min="6" max="6" width="14" style="1" hidden="1" customWidth="1"/>
    <col min="7" max="9" width="15.42578125" style="1" customWidth="1"/>
    <col min="10" max="11" width="12.7109375" style="1" customWidth="1"/>
    <col min="12" max="12" width="14.28515625" style="1" customWidth="1"/>
    <col min="13" max="13" width="14.5703125" style="1" customWidth="1"/>
    <col min="14" max="15" width="14.5703125" style="1" hidden="1" customWidth="1"/>
    <col min="16" max="16" width="14.28515625" style="2" customWidth="1"/>
    <col min="17" max="17" width="14.5703125" style="1" customWidth="1"/>
    <col min="18" max="18" width="14.5703125" style="1" hidden="1" customWidth="1"/>
    <col min="19" max="19" width="13.7109375" style="1" hidden="1" customWidth="1"/>
    <col min="20" max="16384" width="9.140625" style="1"/>
  </cols>
  <sheetData>
    <row r="1" spans="1:19" ht="42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</row>
    <row r="2" spans="1:19" s="2" customFormat="1" x14ac:dyDescent="0.25">
      <c r="A2" s="3" t="s">
        <v>1</v>
      </c>
      <c r="B2" s="3"/>
      <c r="C2" s="3"/>
    </row>
    <row r="3" spans="1:19" ht="15" customHeight="1" x14ac:dyDescent="0.25">
      <c r="A3" s="38" t="s">
        <v>2</v>
      </c>
      <c r="B3" s="38" t="s">
        <v>3</v>
      </c>
      <c r="C3" s="38" t="s">
        <v>4</v>
      </c>
      <c r="D3" s="38" t="s">
        <v>5</v>
      </c>
      <c r="E3" s="38" t="s">
        <v>6</v>
      </c>
      <c r="F3" s="38" t="s">
        <v>7</v>
      </c>
      <c r="G3" s="38" t="s">
        <v>8</v>
      </c>
      <c r="H3" s="38" t="s">
        <v>9</v>
      </c>
      <c r="I3" s="38" t="s">
        <v>10</v>
      </c>
      <c r="J3" s="38" t="s">
        <v>11</v>
      </c>
      <c r="K3" s="38" t="s">
        <v>12</v>
      </c>
      <c r="L3" s="38" t="s">
        <v>13</v>
      </c>
      <c r="M3" s="38" t="s">
        <v>14</v>
      </c>
      <c r="N3" s="38" t="s">
        <v>15</v>
      </c>
      <c r="O3" s="38" t="s">
        <v>16</v>
      </c>
      <c r="P3" s="37" t="s">
        <v>17</v>
      </c>
      <c r="Q3" s="38" t="s">
        <v>18</v>
      </c>
      <c r="R3" s="38" t="s">
        <v>19</v>
      </c>
      <c r="S3" s="38" t="s">
        <v>20</v>
      </c>
    </row>
    <row r="4" spans="1:19" x14ac:dyDescent="0.25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7"/>
      <c r="Q4" s="38"/>
      <c r="R4" s="38"/>
      <c r="S4" s="38"/>
    </row>
    <row r="5" spans="1:19" ht="42.75" customHeight="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7"/>
      <c r="Q5" s="38"/>
      <c r="R5" s="38"/>
      <c r="S5" s="38"/>
    </row>
    <row r="6" spans="1:19" x14ac:dyDescent="0.25">
      <c r="A6" s="4" t="s">
        <v>21</v>
      </c>
      <c r="B6" s="5">
        <v>178</v>
      </c>
      <c r="C6" s="6">
        <f t="shared" ref="C6:C40" si="0">ROUND(B6*5000*0.05*1.302*8/1000,1)</f>
        <v>463.5</v>
      </c>
      <c r="D6" s="7">
        <v>183</v>
      </c>
      <c r="E6" s="6">
        <f t="shared" ref="E6:E40" si="1">ROUND(D6*5000*0.05*1.302*4/1000,1)</f>
        <v>238.3</v>
      </c>
      <c r="F6" s="6">
        <f t="shared" ref="F6:F40" si="2">E6+C6</f>
        <v>701.8</v>
      </c>
      <c r="G6" s="7">
        <v>194</v>
      </c>
      <c r="H6" s="7">
        <v>195</v>
      </c>
      <c r="I6" s="8">
        <f t="shared" ref="I6:I35" si="3">ROUND(G6*10000*0.05*1.302*8/1000,1)</f>
        <v>1010.4</v>
      </c>
      <c r="J6" s="8">
        <f t="shared" ref="J6:J35" si="4">ROUND(H6*10000*0.05*1.302*4/1000,1)</f>
        <v>507.8</v>
      </c>
      <c r="K6" s="8">
        <f t="shared" ref="K6:K40" si="5">I6+J6</f>
        <v>1518.2</v>
      </c>
      <c r="L6" s="5">
        <v>195</v>
      </c>
      <c r="M6" s="8">
        <f t="shared" ref="M6:M35" si="6">ROUND(L6*10000*0.05*1.302*12/1000,1)</f>
        <v>1523.3</v>
      </c>
      <c r="N6" s="8">
        <v>714.8</v>
      </c>
      <c r="O6" s="8">
        <f t="shared" ref="O6:O40" si="7">M6-N6</f>
        <v>808.5</v>
      </c>
      <c r="P6" s="7">
        <v>195</v>
      </c>
      <c r="Q6" s="8">
        <f t="shared" ref="Q6:Q35" si="8">ROUND(P6*10000*0.05*1.302*12/1000,1)</f>
        <v>1523.3</v>
      </c>
      <c r="R6" s="8">
        <f t="shared" ref="R6:R39" si="9">Q6</f>
        <v>1523.3</v>
      </c>
      <c r="S6" s="9">
        <f t="shared" ref="S6:S40" si="10">Q6-R6</f>
        <v>0</v>
      </c>
    </row>
    <row r="7" spans="1:19" x14ac:dyDescent="0.25">
      <c r="A7" s="4" t="s">
        <v>22</v>
      </c>
      <c r="B7" s="5">
        <v>313</v>
      </c>
      <c r="C7" s="6">
        <f t="shared" si="0"/>
        <v>815.1</v>
      </c>
      <c r="D7" s="7">
        <v>309</v>
      </c>
      <c r="E7" s="6">
        <f t="shared" si="1"/>
        <v>402.3</v>
      </c>
      <c r="F7" s="6">
        <f t="shared" si="2"/>
        <v>1217.4000000000001</v>
      </c>
      <c r="G7" s="7">
        <v>306</v>
      </c>
      <c r="H7" s="7">
        <v>306</v>
      </c>
      <c r="I7" s="8">
        <f t="shared" si="3"/>
        <v>1593.6</v>
      </c>
      <c r="J7" s="8">
        <f t="shared" si="4"/>
        <v>796.8</v>
      </c>
      <c r="K7" s="8">
        <f t="shared" si="5"/>
        <v>2390.3999999999996</v>
      </c>
      <c r="L7" s="5">
        <v>306</v>
      </c>
      <c r="M7" s="8">
        <f t="shared" si="6"/>
        <v>2390.5</v>
      </c>
      <c r="N7" s="8">
        <v>1207</v>
      </c>
      <c r="O7" s="8">
        <f t="shared" si="7"/>
        <v>1183.5</v>
      </c>
      <c r="P7" s="7">
        <v>306</v>
      </c>
      <c r="Q7" s="8">
        <f t="shared" si="8"/>
        <v>2390.5</v>
      </c>
      <c r="R7" s="8">
        <f t="shared" si="9"/>
        <v>2390.5</v>
      </c>
      <c r="S7" s="9">
        <f t="shared" si="10"/>
        <v>0</v>
      </c>
    </row>
    <row r="8" spans="1:19" x14ac:dyDescent="0.25">
      <c r="A8" s="4" t="s">
        <v>23</v>
      </c>
      <c r="B8" s="5">
        <v>303</v>
      </c>
      <c r="C8" s="6">
        <f t="shared" si="0"/>
        <v>789</v>
      </c>
      <c r="D8" s="7">
        <v>303</v>
      </c>
      <c r="E8" s="6">
        <f t="shared" si="1"/>
        <v>394.5</v>
      </c>
      <c r="F8" s="6">
        <f t="shared" si="2"/>
        <v>1183.5</v>
      </c>
      <c r="G8" s="7">
        <v>310</v>
      </c>
      <c r="H8" s="7">
        <v>310</v>
      </c>
      <c r="I8" s="8">
        <f t="shared" si="3"/>
        <v>1614.5</v>
      </c>
      <c r="J8" s="8">
        <f t="shared" si="4"/>
        <v>807.2</v>
      </c>
      <c r="K8" s="8">
        <f t="shared" si="5"/>
        <v>2421.6999999999998</v>
      </c>
      <c r="L8" s="5">
        <v>310</v>
      </c>
      <c r="M8" s="8">
        <f t="shared" si="6"/>
        <v>2421.6999999999998</v>
      </c>
      <c r="N8" s="8">
        <v>1183.5</v>
      </c>
      <c r="O8" s="8">
        <f t="shared" si="7"/>
        <v>1238.1999999999998</v>
      </c>
      <c r="P8" s="7">
        <v>310</v>
      </c>
      <c r="Q8" s="8">
        <f t="shared" si="8"/>
        <v>2421.6999999999998</v>
      </c>
      <c r="R8" s="8">
        <f t="shared" si="9"/>
        <v>2421.6999999999998</v>
      </c>
      <c r="S8" s="9">
        <f t="shared" si="10"/>
        <v>0</v>
      </c>
    </row>
    <row r="9" spans="1:19" x14ac:dyDescent="0.25">
      <c r="A9" s="4" t="s">
        <v>24</v>
      </c>
      <c r="B9" s="5">
        <v>223</v>
      </c>
      <c r="C9" s="6">
        <f t="shared" si="0"/>
        <v>580.70000000000005</v>
      </c>
      <c r="D9" s="7">
        <v>202</v>
      </c>
      <c r="E9" s="6">
        <f t="shared" si="1"/>
        <v>263</v>
      </c>
      <c r="F9" s="6">
        <f t="shared" si="2"/>
        <v>843.7</v>
      </c>
      <c r="G9" s="7">
        <v>228</v>
      </c>
      <c r="H9" s="7">
        <v>228</v>
      </c>
      <c r="I9" s="8">
        <f t="shared" si="3"/>
        <v>1187.4000000000001</v>
      </c>
      <c r="J9" s="8">
        <f t="shared" si="4"/>
        <v>593.70000000000005</v>
      </c>
      <c r="K9" s="8">
        <f t="shared" si="5"/>
        <v>1781.1000000000001</v>
      </c>
      <c r="L9" s="5">
        <v>228</v>
      </c>
      <c r="M9" s="8">
        <f t="shared" si="6"/>
        <v>1781.1</v>
      </c>
      <c r="N9" s="8">
        <v>789</v>
      </c>
      <c r="O9" s="8">
        <f t="shared" si="7"/>
        <v>992.09999999999991</v>
      </c>
      <c r="P9" s="7">
        <v>228</v>
      </c>
      <c r="Q9" s="8">
        <f t="shared" si="8"/>
        <v>1781.1</v>
      </c>
      <c r="R9" s="8">
        <f t="shared" si="9"/>
        <v>1781.1</v>
      </c>
      <c r="S9" s="9">
        <f t="shared" si="10"/>
        <v>0</v>
      </c>
    </row>
    <row r="10" spans="1:19" x14ac:dyDescent="0.25">
      <c r="A10" s="4" t="s">
        <v>25</v>
      </c>
      <c r="B10" s="5">
        <v>188</v>
      </c>
      <c r="C10" s="6">
        <f t="shared" si="0"/>
        <v>489.6</v>
      </c>
      <c r="D10" s="7">
        <v>178</v>
      </c>
      <c r="E10" s="6">
        <f t="shared" si="1"/>
        <v>231.8</v>
      </c>
      <c r="F10" s="6">
        <f t="shared" si="2"/>
        <v>721.40000000000009</v>
      </c>
      <c r="G10" s="7">
        <v>170</v>
      </c>
      <c r="H10" s="7">
        <v>171</v>
      </c>
      <c r="I10" s="8">
        <f t="shared" si="3"/>
        <v>885.4</v>
      </c>
      <c r="J10" s="8">
        <f t="shared" si="4"/>
        <v>445.3</v>
      </c>
      <c r="K10" s="8">
        <f t="shared" si="5"/>
        <v>1330.7</v>
      </c>
      <c r="L10" s="5">
        <v>171</v>
      </c>
      <c r="M10" s="8">
        <f t="shared" si="6"/>
        <v>1335.9</v>
      </c>
      <c r="N10" s="8">
        <v>707.1</v>
      </c>
      <c r="O10" s="8">
        <f t="shared" si="7"/>
        <v>628.80000000000007</v>
      </c>
      <c r="P10" s="7">
        <v>172</v>
      </c>
      <c r="Q10" s="8">
        <f t="shared" si="8"/>
        <v>1343.7</v>
      </c>
      <c r="R10" s="8">
        <f t="shared" si="9"/>
        <v>1343.7</v>
      </c>
      <c r="S10" s="9">
        <f t="shared" si="10"/>
        <v>0</v>
      </c>
    </row>
    <row r="11" spans="1:19" x14ac:dyDescent="0.25">
      <c r="A11" s="4" t="s">
        <v>26</v>
      </c>
      <c r="B11" s="5">
        <v>151</v>
      </c>
      <c r="C11" s="6">
        <f t="shared" si="0"/>
        <v>393.2</v>
      </c>
      <c r="D11" s="7">
        <v>146</v>
      </c>
      <c r="E11" s="6">
        <f t="shared" si="1"/>
        <v>190.1</v>
      </c>
      <c r="F11" s="6">
        <f t="shared" si="2"/>
        <v>583.29999999999995</v>
      </c>
      <c r="G11" s="7">
        <v>141</v>
      </c>
      <c r="H11" s="7">
        <v>140</v>
      </c>
      <c r="I11" s="8">
        <f t="shared" si="3"/>
        <v>734.3</v>
      </c>
      <c r="J11" s="8">
        <f t="shared" si="4"/>
        <v>364.6</v>
      </c>
      <c r="K11" s="8">
        <f t="shared" si="5"/>
        <v>1098.9000000000001</v>
      </c>
      <c r="L11" s="5">
        <v>140</v>
      </c>
      <c r="M11" s="8">
        <f t="shared" si="6"/>
        <v>1093.7</v>
      </c>
      <c r="N11" s="8">
        <v>582</v>
      </c>
      <c r="O11" s="8">
        <f t="shared" si="7"/>
        <v>511.70000000000005</v>
      </c>
      <c r="P11" s="7">
        <v>140</v>
      </c>
      <c r="Q11" s="8">
        <f t="shared" si="8"/>
        <v>1093.7</v>
      </c>
      <c r="R11" s="8">
        <f t="shared" si="9"/>
        <v>1093.7</v>
      </c>
      <c r="S11" s="9">
        <f t="shared" si="10"/>
        <v>0</v>
      </c>
    </row>
    <row r="12" spans="1:19" x14ac:dyDescent="0.25">
      <c r="A12" s="4" t="s">
        <v>27</v>
      </c>
      <c r="B12" s="5">
        <v>510</v>
      </c>
      <c r="C12" s="6">
        <f t="shared" si="0"/>
        <v>1328</v>
      </c>
      <c r="D12" s="7">
        <v>506</v>
      </c>
      <c r="E12" s="6">
        <f t="shared" si="1"/>
        <v>658.8</v>
      </c>
      <c r="F12" s="6">
        <f t="shared" si="2"/>
        <v>1986.8</v>
      </c>
      <c r="G12" s="7">
        <v>508</v>
      </c>
      <c r="H12" s="7">
        <v>508</v>
      </c>
      <c r="I12" s="8">
        <f t="shared" si="3"/>
        <v>2645.7</v>
      </c>
      <c r="J12" s="8">
        <f t="shared" si="4"/>
        <v>1322.8</v>
      </c>
      <c r="K12" s="8">
        <f t="shared" si="5"/>
        <v>3968.5</v>
      </c>
      <c r="L12" s="5">
        <v>508</v>
      </c>
      <c r="M12" s="8">
        <f t="shared" si="6"/>
        <v>3968.5</v>
      </c>
      <c r="N12" s="8">
        <v>1976.3</v>
      </c>
      <c r="O12" s="8">
        <f t="shared" si="7"/>
        <v>1992.2</v>
      </c>
      <c r="P12" s="7">
        <v>508</v>
      </c>
      <c r="Q12" s="8">
        <f t="shared" si="8"/>
        <v>3968.5</v>
      </c>
      <c r="R12" s="8">
        <f t="shared" si="9"/>
        <v>3968.5</v>
      </c>
      <c r="S12" s="9">
        <f t="shared" si="10"/>
        <v>0</v>
      </c>
    </row>
    <row r="13" spans="1:19" x14ac:dyDescent="0.25">
      <c r="A13" s="4" t="s">
        <v>28</v>
      </c>
      <c r="B13" s="5">
        <v>404</v>
      </c>
      <c r="C13" s="6">
        <f t="shared" si="0"/>
        <v>1052</v>
      </c>
      <c r="D13" s="7">
        <v>403</v>
      </c>
      <c r="E13" s="6">
        <f t="shared" si="1"/>
        <v>524.70000000000005</v>
      </c>
      <c r="F13" s="6">
        <f t="shared" si="2"/>
        <v>1576.7</v>
      </c>
      <c r="G13" s="7">
        <v>416</v>
      </c>
      <c r="H13" s="7">
        <v>416</v>
      </c>
      <c r="I13" s="8">
        <f t="shared" si="3"/>
        <v>2166.5</v>
      </c>
      <c r="J13" s="8">
        <f t="shared" si="4"/>
        <v>1083.3</v>
      </c>
      <c r="K13" s="8">
        <f t="shared" si="5"/>
        <v>3249.8</v>
      </c>
      <c r="L13" s="5">
        <v>416</v>
      </c>
      <c r="M13" s="8">
        <f t="shared" si="6"/>
        <v>3249.8</v>
      </c>
      <c r="N13" s="8">
        <v>1574.1</v>
      </c>
      <c r="O13" s="8">
        <f t="shared" si="7"/>
        <v>1675.7000000000003</v>
      </c>
      <c r="P13" s="7">
        <v>416</v>
      </c>
      <c r="Q13" s="8">
        <f t="shared" si="8"/>
        <v>3249.8</v>
      </c>
      <c r="R13" s="8">
        <f t="shared" si="9"/>
        <v>3249.8</v>
      </c>
      <c r="S13" s="9">
        <f t="shared" si="10"/>
        <v>0</v>
      </c>
    </row>
    <row r="14" spans="1:19" x14ac:dyDescent="0.25">
      <c r="A14" s="4" t="s">
        <v>29</v>
      </c>
      <c r="B14" s="5">
        <v>176</v>
      </c>
      <c r="C14" s="6">
        <f t="shared" si="0"/>
        <v>458.3</v>
      </c>
      <c r="D14" s="7">
        <v>171</v>
      </c>
      <c r="E14" s="6">
        <f t="shared" si="1"/>
        <v>222.6</v>
      </c>
      <c r="F14" s="6">
        <f t="shared" si="2"/>
        <v>680.9</v>
      </c>
      <c r="G14" s="7">
        <v>160</v>
      </c>
      <c r="H14" s="7">
        <v>160</v>
      </c>
      <c r="I14" s="8">
        <f t="shared" si="3"/>
        <v>833.3</v>
      </c>
      <c r="J14" s="8">
        <f t="shared" si="4"/>
        <v>416.6</v>
      </c>
      <c r="K14" s="8">
        <f t="shared" si="5"/>
        <v>1249.9000000000001</v>
      </c>
      <c r="L14" s="5">
        <v>160</v>
      </c>
      <c r="M14" s="8">
        <f t="shared" si="6"/>
        <v>1249.9000000000001</v>
      </c>
      <c r="N14" s="8">
        <v>667.9</v>
      </c>
      <c r="O14" s="8">
        <f t="shared" si="7"/>
        <v>582.00000000000011</v>
      </c>
      <c r="P14" s="7">
        <v>160</v>
      </c>
      <c r="Q14" s="8">
        <f t="shared" si="8"/>
        <v>1249.9000000000001</v>
      </c>
      <c r="R14" s="8">
        <f t="shared" si="9"/>
        <v>1249.9000000000001</v>
      </c>
      <c r="S14" s="9">
        <f t="shared" si="10"/>
        <v>0</v>
      </c>
    </row>
    <row r="15" spans="1:19" x14ac:dyDescent="0.25">
      <c r="A15" s="4" t="s">
        <v>30</v>
      </c>
      <c r="B15" s="5">
        <v>222</v>
      </c>
      <c r="C15" s="6">
        <f t="shared" si="0"/>
        <v>578.1</v>
      </c>
      <c r="D15" s="7">
        <v>219</v>
      </c>
      <c r="E15" s="6">
        <f t="shared" si="1"/>
        <v>285.10000000000002</v>
      </c>
      <c r="F15" s="6">
        <f t="shared" si="2"/>
        <v>863.2</v>
      </c>
      <c r="G15" s="7">
        <v>205</v>
      </c>
      <c r="H15" s="7">
        <v>207</v>
      </c>
      <c r="I15" s="8">
        <f t="shared" si="3"/>
        <v>1067.5999999999999</v>
      </c>
      <c r="J15" s="8">
        <f t="shared" si="4"/>
        <v>539</v>
      </c>
      <c r="K15" s="8">
        <f t="shared" si="5"/>
        <v>1606.6</v>
      </c>
      <c r="L15" s="5">
        <v>207</v>
      </c>
      <c r="M15" s="8">
        <f t="shared" si="6"/>
        <v>1617.1</v>
      </c>
      <c r="N15" s="8">
        <v>855.4</v>
      </c>
      <c r="O15" s="8">
        <f t="shared" si="7"/>
        <v>761.69999999999993</v>
      </c>
      <c r="P15" s="7">
        <v>207</v>
      </c>
      <c r="Q15" s="8">
        <f t="shared" si="8"/>
        <v>1617.1</v>
      </c>
      <c r="R15" s="8">
        <f t="shared" si="9"/>
        <v>1617.1</v>
      </c>
      <c r="S15" s="9">
        <f t="shared" si="10"/>
        <v>0</v>
      </c>
    </row>
    <row r="16" spans="1:19" x14ac:dyDescent="0.25">
      <c r="A16" s="4" t="s">
        <v>31</v>
      </c>
      <c r="B16" s="5">
        <v>368</v>
      </c>
      <c r="C16" s="6">
        <f t="shared" si="0"/>
        <v>958.3</v>
      </c>
      <c r="D16" s="7">
        <v>369</v>
      </c>
      <c r="E16" s="6">
        <f t="shared" si="1"/>
        <v>480.4</v>
      </c>
      <c r="F16" s="6">
        <f t="shared" si="2"/>
        <v>1438.6999999999998</v>
      </c>
      <c r="G16" s="7">
        <v>362</v>
      </c>
      <c r="H16" s="7">
        <v>362</v>
      </c>
      <c r="I16" s="8">
        <f t="shared" si="3"/>
        <v>1885.3</v>
      </c>
      <c r="J16" s="8">
        <f t="shared" si="4"/>
        <v>942.6</v>
      </c>
      <c r="K16" s="8">
        <f t="shared" si="5"/>
        <v>2827.9</v>
      </c>
      <c r="L16" s="5">
        <v>362</v>
      </c>
      <c r="M16" s="8">
        <f t="shared" si="6"/>
        <v>2827.9</v>
      </c>
      <c r="N16" s="8">
        <v>1456.9</v>
      </c>
      <c r="O16" s="8">
        <f t="shared" si="7"/>
        <v>1371</v>
      </c>
      <c r="P16" s="7">
        <v>362</v>
      </c>
      <c r="Q16" s="8">
        <f t="shared" si="8"/>
        <v>2827.9</v>
      </c>
      <c r="R16" s="8">
        <f t="shared" si="9"/>
        <v>2827.9</v>
      </c>
      <c r="S16" s="9">
        <f t="shared" si="10"/>
        <v>0</v>
      </c>
    </row>
    <row r="17" spans="1:19" x14ac:dyDescent="0.25">
      <c r="A17" s="4" t="s">
        <v>32</v>
      </c>
      <c r="B17" s="5">
        <v>131</v>
      </c>
      <c r="C17" s="6">
        <f t="shared" si="0"/>
        <v>341.1</v>
      </c>
      <c r="D17" s="7">
        <v>130</v>
      </c>
      <c r="E17" s="6">
        <f t="shared" si="1"/>
        <v>169.3</v>
      </c>
      <c r="F17" s="6">
        <f t="shared" si="2"/>
        <v>510.40000000000003</v>
      </c>
      <c r="G17" s="7">
        <v>121</v>
      </c>
      <c r="H17" s="7">
        <v>121</v>
      </c>
      <c r="I17" s="8">
        <f t="shared" si="3"/>
        <v>630.20000000000005</v>
      </c>
      <c r="J17" s="8">
        <f t="shared" si="4"/>
        <v>315.10000000000002</v>
      </c>
      <c r="K17" s="8">
        <f t="shared" si="5"/>
        <v>945.30000000000007</v>
      </c>
      <c r="L17" s="5">
        <v>121</v>
      </c>
      <c r="M17" s="8">
        <f t="shared" si="6"/>
        <v>945.3</v>
      </c>
      <c r="N17" s="8">
        <v>507.8</v>
      </c>
      <c r="O17" s="8">
        <f t="shared" si="7"/>
        <v>437.49999999999994</v>
      </c>
      <c r="P17" s="7">
        <v>121</v>
      </c>
      <c r="Q17" s="8">
        <f t="shared" si="8"/>
        <v>945.3</v>
      </c>
      <c r="R17" s="8">
        <f t="shared" si="9"/>
        <v>945.3</v>
      </c>
      <c r="S17" s="9">
        <f t="shared" si="10"/>
        <v>0</v>
      </c>
    </row>
    <row r="18" spans="1:19" x14ac:dyDescent="0.25">
      <c r="A18" s="4" t="s">
        <v>33</v>
      </c>
      <c r="B18" s="5">
        <v>299</v>
      </c>
      <c r="C18" s="6">
        <f t="shared" si="0"/>
        <v>778.6</v>
      </c>
      <c r="D18" s="7">
        <v>301</v>
      </c>
      <c r="E18" s="6">
        <f t="shared" si="1"/>
        <v>391.9</v>
      </c>
      <c r="F18" s="6">
        <f t="shared" si="2"/>
        <v>1170.5</v>
      </c>
      <c r="G18" s="7">
        <v>299</v>
      </c>
      <c r="H18" s="7">
        <v>299</v>
      </c>
      <c r="I18" s="8">
        <f t="shared" si="3"/>
        <v>1557.2</v>
      </c>
      <c r="J18" s="8">
        <f t="shared" si="4"/>
        <v>778.6</v>
      </c>
      <c r="K18" s="8">
        <f t="shared" si="5"/>
        <v>2335.8000000000002</v>
      </c>
      <c r="L18" s="5">
        <v>299</v>
      </c>
      <c r="M18" s="8">
        <f t="shared" si="6"/>
        <v>2335.8000000000002</v>
      </c>
      <c r="N18" s="8">
        <v>1175.7</v>
      </c>
      <c r="O18" s="8">
        <f t="shared" si="7"/>
        <v>1160.1000000000001</v>
      </c>
      <c r="P18" s="7">
        <v>299</v>
      </c>
      <c r="Q18" s="8">
        <f t="shared" si="8"/>
        <v>2335.8000000000002</v>
      </c>
      <c r="R18" s="8">
        <f t="shared" si="9"/>
        <v>2335.8000000000002</v>
      </c>
      <c r="S18" s="9">
        <f t="shared" si="10"/>
        <v>0</v>
      </c>
    </row>
    <row r="19" spans="1:19" x14ac:dyDescent="0.25">
      <c r="A19" s="4" t="s">
        <v>34</v>
      </c>
      <c r="B19" s="5">
        <v>364</v>
      </c>
      <c r="C19" s="6">
        <f t="shared" si="0"/>
        <v>947.9</v>
      </c>
      <c r="D19" s="7">
        <v>366</v>
      </c>
      <c r="E19" s="6">
        <f t="shared" si="1"/>
        <v>476.5</v>
      </c>
      <c r="F19" s="6">
        <f t="shared" si="2"/>
        <v>1424.4</v>
      </c>
      <c r="G19" s="7">
        <v>369</v>
      </c>
      <c r="H19" s="7">
        <v>368</v>
      </c>
      <c r="I19" s="8">
        <f t="shared" si="3"/>
        <v>1921.8</v>
      </c>
      <c r="J19" s="8">
        <f t="shared" si="4"/>
        <v>958.3</v>
      </c>
      <c r="K19" s="8">
        <f t="shared" si="5"/>
        <v>2880.1</v>
      </c>
      <c r="L19" s="5">
        <v>368</v>
      </c>
      <c r="M19" s="8">
        <f t="shared" si="6"/>
        <v>2874.8</v>
      </c>
      <c r="N19" s="8">
        <v>1429.6</v>
      </c>
      <c r="O19" s="8">
        <f t="shared" si="7"/>
        <v>1445.2000000000003</v>
      </c>
      <c r="P19" s="7">
        <v>368</v>
      </c>
      <c r="Q19" s="8">
        <f t="shared" si="8"/>
        <v>2874.8</v>
      </c>
      <c r="R19" s="8">
        <f t="shared" si="9"/>
        <v>2874.8</v>
      </c>
      <c r="S19" s="9">
        <f t="shared" si="10"/>
        <v>0</v>
      </c>
    </row>
    <row r="20" spans="1:19" x14ac:dyDescent="0.25">
      <c r="A20" s="4" t="s">
        <v>35</v>
      </c>
      <c r="B20" s="5">
        <v>355</v>
      </c>
      <c r="C20" s="6">
        <f t="shared" si="0"/>
        <v>924.4</v>
      </c>
      <c r="D20" s="7">
        <v>354</v>
      </c>
      <c r="E20" s="6">
        <f t="shared" si="1"/>
        <v>460.9</v>
      </c>
      <c r="F20" s="6">
        <f t="shared" si="2"/>
        <v>1385.3</v>
      </c>
      <c r="G20" s="7">
        <v>350</v>
      </c>
      <c r="H20" s="7">
        <v>350</v>
      </c>
      <c r="I20" s="8">
        <f t="shared" si="3"/>
        <v>1822.8</v>
      </c>
      <c r="J20" s="8">
        <f t="shared" si="4"/>
        <v>911.4</v>
      </c>
      <c r="K20" s="8">
        <f t="shared" si="5"/>
        <v>2734.2</v>
      </c>
      <c r="L20" s="5">
        <v>350</v>
      </c>
      <c r="M20" s="8">
        <f t="shared" si="6"/>
        <v>2734.2</v>
      </c>
      <c r="N20" s="8">
        <v>1394.4</v>
      </c>
      <c r="O20" s="8">
        <f t="shared" si="7"/>
        <v>1339.7999999999997</v>
      </c>
      <c r="P20" s="7">
        <v>350</v>
      </c>
      <c r="Q20" s="8">
        <f t="shared" si="8"/>
        <v>2734.2</v>
      </c>
      <c r="R20" s="8">
        <f t="shared" si="9"/>
        <v>2734.2</v>
      </c>
      <c r="S20" s="9">
        <f t="shared" si="10"/>
        <v>0</v>
      </c>
    </row>
    <row r="21" spans="1:19" x14ac:dyDescent="0.25">
      <c r="A21" s="4" t="s">
        <v>36</v>
      </c>
      <c r="B21" s="5">
        <v>156</v>
      </c>
      <c r="C21" s="6">
        <f t="shared" si="0"/>
        <v>406.2</v>
      </c>
      <c r="D21" s="7">
        <v>166</v>
      </c>
      <c r="E21" s="6">
        <f t="shared" si="1"/>
        <v>216.1</v>
      </c>
      <c r="F21" s="6">
        <f t="shared" si="2"/>
        <v>622.29999999999995</v>
      </c>
      <c r="G21" s="7">
        <v>147</v>
      </c>
      <c r="H21" s="7">
        <v>147</v>
      </c>
      <c r="I21" s="8">
        <f t="shared" si="3"/>
        <v>765.6</v>
      </c>
      <c r="J21" s="8">
        <f t="shared" si="4"/>
        <v>382.8</v>
      </c>
      <c r="K21" s="8">
        <f t="shared" si="5"/>
        <v>1148.4000000000001</v>
      </c>
      <c r="L21" s="5">
        <v>147</v>
      </c>
      <c r="M21" s="8">
        <f t="shared" si="6"/>
        <v>1148.4000000000001</v>
      </c>
      <c r="N21" s="8">
        <v>652.29999999999995</v>
      </c>
      <c r="O21" s="8">
        <f t="shared" si="7"/>
        <v>496.10000000000014</v>
      </c>
      <c r="P21" s="7">
        <v>147</v>
      </c>
      <c r="Q21" s="8">
        <f t="shared" si="8"/>
        <v>1148.4000000000001</v>
      </c>
      <c r="R21" s="8">
        <f t="shared" si="9"/>
        <v>1148.4000000000001</v>
      </c>
      <c r="S21" s="9">
        <f t="shared" si="10"/>
        <v>0</v>
      </c>
    </row>
    <row r="22" spans="1:19" x14ac:dyDescent="0.25">
      <c r="A22" s="4" t="s">
        <v>37</v>
      </c>
      <c r="B22" s="5">
        <v>267</v>
      </c>
      <c r="C22" s="6">
        <f t="shared" si="0"/>
        <v>695.3</v>
      </c>
      <c r="D22" s="7">
        <v>256</v>
      </c>
      <c r="E22" s="6">
        <f t="shared" si="1"/>
        <v>333.3</v>
      </c>
      <c r="F22" s="6">
        <f t="shared" si="2"/>
        <v>1028.5999999999999</v>
      </c>
      <c r="G22" s="7">
        <v>254</v>
      </c>
      <c r="H22" s="7">
        <v>254</v>
      </c>
      <c r="I22" s="8">
        <f t="shared" si="3"/>
        <v>1322.8</v>
      </c>
      <c r="J22" s="8">
        <f t="shared" si="4"/>
        <v>661.4</v>
      </c>
      <c r="K22" s="8">
        <f t="shared" si="5"/>
        <v>1984.1999999999998</v>
      </c>
      <c r="L22" s="5">
        <v>254</v>
      </c>
      <c r="M22" s="8">
        <f t="shared" si="6"/>
        <v>1984.2</v>
      </c>
      <c r="N22" s="8">
        <v>1007.7</v>
      </c>
      <c r="O22" s="8">
        <f t="shared" si="7"/>
        <v>976.5</v>
      </c>
      <c r="P22" s="7">
        <v>254</v>
      </c>
      <c r="Q22" s="8">
        <f t="shared" si="8"/>
        <v>1984.2</v>
      </c>
      <c r="R22" s="8">
        <f t="shared" si="9"/>
        <v>1984.2</v>
      </c>
      <c r="S22" s="9">
        <f t="shared" si="10"/>
        <v>0</v>
      </c>
    </row>
    <row r="23" spans="1:19" x14ac:dyDescent="0.25">
      <c r="A23" s="4" t="s">
        <v>38</v>
      </c>
      <c r="B23" s="5">
        <v>368</v>
      </c>
      <c r="C23" s="6">
        <f t="shared" si="0"/>
        <v>958.3</v>
      </c>
      <c r="D23" s="7">
        <v>383</v>
      </c>
      <c r="E23" s="6">
        <f t="shared" si="1"/>
        <v>498.7</v>
      </c>
      <c r="F23" s="6">
        <f t="shared" si="2"/>
        <v>1457</v>
      </c>
      <c r="G23" s="7">
        <v>395</v>
      </c>
      <c r="H23" s="7">
        <v>395</v>
      </c>
      <c r="I23" s="8">
        <f t="shared" si="3"/>
        <v>2057.1999999999998</v>
      </c>
      <c r="J23" s="8">
        <f t="shared" si="4"/>
        <v>1028.5999999999999</v>
      </c>
      <c r="K23" s="8">
        <f t="shared" si="5"/>
        <v>3085.7999999999997</v>
      </c>
      <c r="L23" s="5">
        <v>395</v>
      </c>
      <c r="M23" s="8">
        <f t="shared" si="6"/>
        <v>3085.7</v>
      </c>
      <c r="N23" s="8">
        <v>1499.9</v>
      </c>
      <c r="O23" s="8">
        <f t="shared" si="7"/>
        <v>1585.7999999999997</v>
      </c>
      <c r="P23" s="7">
        <v>395</v>
      </c>
      <c r="Q23" s="8">
        <f t="shared" si="8"/>
        <v>3085.7</v>
      </c>
      <c r="R23" s="8">
        <f t="shared" si="9"/>
        <v>3085.7</v>
      </c>
      <c r="S23" s="9">
        <f t="shared" si="10"/>
        <v>0</v>
      </c>
    </row>
    <row r="24" spans="1:19" x14ac:dyDescent="0.25">
      <c r="A24" s="4" t="s">
        <v>39</v>
      </c>
      <c r="B24" s="5">
        <v>857</v>
      </c>
      <c r="C24" s="6">
        <f t="shared" si="0"/>
        <v>2231.6</v>
      </c>
      <c r="D24" s="7">
        <v>909</v>
      </c>
      <c r="E24" s="6">
        <f t="shared" si="1"/>
        <v>1183.5</v>
      </c>
      <c r="F24" s="6">
        <f t="shared" si="2"/>
        <v>3415.1</v>
      </c>
      <c r="G24" s="7">
        <v>1032</v>
      </c>
      <c r="H24" s="7">
        <v>1042</v>
      </c>
      <c r="I24" s="8">
        <f t="shared" si="3"/>
        <v>5374.7</v>
      </c>
      <c r="J24" s="8">
        <f t="shared" si="4"/>
        <v>2713.4</v>
      </c>
      <c r="K24" s="8">
        <f t="shared" si="5"/>
        <v>8088.1</v>
      </c>
      <c r="L24" s="5">
        <v>1042</v>
      </c>
      <c r="M24" s="8">
        <f t="shared" si="6"/>
        <v>8140.1</v>
      </c>
      <c r="N24" s="8">
        <v>3585.7</v>
      </c>
      <c r="O24" s="8">
        <f t="shared" si="7"/>
        <v>4554.4000000000005</v>
      </c>
      <c r="P24" s="7">
        <v>1042</v>
      </c>
      <c r="Q24" s="8">
        <f t="shared" si="8"/>
        <v>8140.1</v>
      </c>
      <c r="R24" s="8">
        <f t="shared" si="9"/>
        <v>8140.1</v>
      </c>
      <c r="S24" s="9">
        <f t="shared" si="10"/>
        <v>0</v>
      </c>
    </row>
    <row r="25" spans="1:19" x14ac:dyDescent="0.25">
      <c r="A25" s="4" t="s">
        <v>40</v>
      </c>
      <c r="B25" s="5">
        <v>332</v>
      </c>
      <c r="C25" s="6">
        <f t="shared" si="0"/>
        <v>864.5</v>
      </c>
      <c r="D25" s="7">
        <v>317</v>
      </c>
      <c r="E25" s="6">
        <f t="shared" si="1"/>
        <v>412.7</v>
      </c>
      <c r="F25" s="6">
        <f t="shared" si="2"/>
        <v>1277.2</v>
      </c>
      <c r="G25" s="7">
        <v>308</v>
      </c>
      <c r="H25" s="7">
        <v>305</v>
      </c>
      <c r="I25" s="8">
        <f t="shared" si="3"/>
        <v>1604.1</v>
      </c>
      <c r="J25" s="8">
        <f t="shared" si="4"/>
        <v>794.2</v>
      </c>
      <c r="K25" s="8">
        <f t="shared" si="5"/>
        <v>2398.3000000000002</v>
      </c>
      <c r="L25" s="5">
        <v>305</v>
      </c>
      <c r="M25" s="8">
        <f t="shared" si="6"/>
        <v>2382.6999999999998</v>
      </c>
      <c r="N25" s="8">
        <v>1238.2</v>
      </c>
      <c r="O25" s="8">
        <f t="shared" si="7"/>
        <v>1144.4999999999998</v>
      </c>
      <c r="P25" s="7">
        <v>305</v>
      </c>
      <c r="Q25" s="8">
        <f t="shared" si="8"/>
        <v>2382.6999999999998</v>
      </c>
      <c r="R25" s="8">
        <f t="shared" si="9"/>
        <v>2382.6999999999998</v>
      </c>
      <c r="S25" s="9">
        <f t="shared" si="10"/>
        <v>0</v>
      </c>
    </row>
    <row r="26" spans="1:19" x14ac:dyDescent="0.25">
      <c r="A26" s="4" t="s">
        <v>41</v>
      </c>
      <c r="B26" s="5">
        <v>98</v>
      </c>
      <c r="C26" s="6">
        <f t="shared" si="0"/>
        <v>255.2</v>
      </c>
      <c r="D26" s="7">
        <v>90</v>
      </c>
      <c r="E26" s="6">
        <f t="shared" si="1"/>
        <v>117.2</v>
      </c>
      <c r="F26" s="6">
        <f t="shared" si="2"/>
        <v>372.4</v>
      </c>
      <c r="G26" s="7">
        <v>73</v>
      </c>
      <c r="H26" s="7">
        <v>73</v>
      </c>
      <c r="I26" s="8">
        <f t="shared" si="3"/>
        <v>380.2</v>
      </c>
      <c r="J26" s="8">
        <f t="shared" si="4"/>
        <v>190.1</v>
      </c>
      <c r="K26" s="8">
        <f t="shared" si="5"/>
        <v>570.29999999999995</v>
      </c>
      <c r="L26" s="5">
        <v>73</v>
      </c>
      <c r="M26" s="8">
        <f t="shared" si="6"/>
        <v>570.29999999999995</v>
      </c>
      <c r="N26" s="8">
        <v>351.5</v>
      </c>
      <c r="O26" s="8">
        <f t="shared" si="7"/>
        <v>218.79999999999995</v>
      </c>
      <c r="P26" s="7">
        <v>73</v>
      </c>
      <c r="Q26" s="8">
        <f t="shared" si="8"/>
        <v>570.29999999999995</v>
      </c>
      <c r="R26" s="8">
        <f t="shared" si="9"/>
        <v>570.29999999999995</v>
      </c>
      <c r="S26" s="9">
        <f t="shared" si="10"/>
        <v>0</v>
      </c>
    </row>
    <row r="27" spans="1:19" x14ac:dyDescent="0.25">
      <c r="A27" s="4" t="s">
        <v>42</v>
      </c>
      <c r="B27" s="5">
        <v>265</v>
      </c>
      <c r="C27" s="6">
        <f t="shared" si="0"/>
        <v>690.1</v>
      </c>
      <c r="D27" s="7">
        <v>262</v>
      </c>
      <c r="E27" s="6">
        <f t="shared" si="1"/>
        <v>341.1</v>
      </c>
      <c r="F27" s="6">
        <f t="shared" si="2"/>
        <v>1031.2</v>
      </c>
      <c r="G27" s="7">
        <v>261</v>
      </c>
      <c r="H27" s="7">
        <v>261</v>
      </c>
      <c r="I27" s="8">
        <f t="shared" si="3"/>
        <v>1359.3</v>
      </c>
      <c r="J27" s="8">
        <f t="shared" si="4"/>
        <v>679.6</v>
      </c>
      <c r="K27" s="8">
        <f t="shared" si="5"/>
        <v>2038.9</v>
      </c>
      <c r="L27" s="5">
        <v>261</v>
      </c>
      <c r="M27" s="8">
        <f t="shared" si="6"/>
        <v>2038.9</v>
      </c>
      <c r="N27" s="8">
        <v>1023.4</v>
      </c>
      <c r="O27" s="8">
        <f t="shared" si="7"/>
        <v>1015.5000000000001</v>
      </c>
      <c r="P27" s="7">
        <v>261</v>
      </c>
      <c r="Q27" s="8">
        <f t="shared" si="8"/>
        <v>2038.9</v>
      </c>
      <c r="R27" s="8">
        <f t="shared" si="9"/>
        <v>2038.9</v>
      </c>
      <c r="S27" s="9">
        <f t="shared" si="10"/>
        <v>0</v>
      </c>
    </row>
    <row r="28" spans="1:19" x14ac:dyDescent="0.25">
      <c r="A28" s="4" t="s">
        <v>43</v>
      </c>
      <c r="B28" s="5">
        <v>381</v>
      </c>
      <c r="C28" s="6">
        <f t="shared" si="0"/>
        <v>992.1</v>
      </c>
      <c r="D28" s="7">
        <v>375</v>
      </c>
      <c r="E28" s="6">
        <f t="shared" si="1"/>
        <v>488.3</v>
      </c>
      <c r="F28" s="6">
        <f t="shared" si="2"/>
        <v>1480.4</v>
      </c>
      <c r="G28" s="7">
        <v>365</v>
      </c>
      <c r="H28" s="7">
        <v>371</v>
      </c>
      <c r="I28" s="8">
        <f t="shared" si="3"/>
        <v>1900.9</v>
      </c>
      <c r="J28" s="8">
        <f t="shared" si="4"/>
        <v>966.1</v>
      </c>
      <c r="K28" s="8">
        <f t="shared" si="5"/>
        <v>2867</v>
      </c>
      <c r="L28" s="5">
        <v>371</v>
      </c>
      <c r="M28" s="8">
        <f t="shared" si="6"/>
        <v>2898.3</v>
      </c>
      <c r="N28" s="8">
        <v>1445.2</v>
      </c>
      <c r="O28" s="8">
        <f t="shared" si="7"/>
        <v>1453.1000000000001</v>
      </c>
      <c r="P28" s="7">
        <v>371</v>
      </c>
      <c r="Q28" s="8">
        <f t="shared" si="8"/>
        <v>2898.3</v>
      </c>
      <c r="R28" s="8">
        <f t="shared" si="9"/>
        <v>2898.3</v>
      </c>
      <c r="S28" s="9">
        <f t="shared" si="10"/>
        <v>0</v>
      </c>
    </row>
    <row r="29" spans="1:19" x14ac:dyDescent="0.25">
      <c r="A29" s="4" t="s">
        <v>44</v>
      </c>
      <c r="B29" s="5">
        <v>445</v>
      </c>
      <c r="C29" s="6">
        <f t="shared" si="0"/>
        <v>1158.8</v>
      </c>
      <c r="D29" s="7">
        <v>462</v>
      </c>
      <c r="E29" s="6">
        <f t="shared" si="1"/>
        <v>601.5</v>
      </c>
      <c r="F29" s="6">
        <f t="shared" si="2"/>
        <v>1760.3</v>
      </c>
      <c r="G29" s="7">
        <v>441</v>
      </c>
      <c r="H29" s="7">
        <v>443</v>
      </c>
      <c r="I29" s="8">
        <f t="shared" si="3"/>
        <v>2296.6999999999998</v>
      </c>
      <c r="J29" s="8">
        <f t="shared" si="4"/>
        <v>1153.5999999999999</v>
      </c>
      <c r="K29" s="8">
        <f t="shared" si="5"/>
        <v>3450.2999999999997</v>
      </c>
      <c r="L29" s="5">
        <v>443</v>
      </c>
      <c r="M29" s="8">
        <f t="shared" si="6"/>
        <v>3460.7</v>
      </c>
      <c r="N29" s="8">
        <v>1820.2</v>
      </c>
      <c r="O29" s="8">
        <f t="shared" si="7"/>
        <v>1640.4999999999998</v>
      </c>
      <c r="P29" s="7">
        <v>443</v>
      </c>
      <c r="Q29" s="8">
        <f t="shared" si="8"/>
        <v>3460.7</v>
      </c>
      <c r="R29" s="8">
        <f t="shared" si="9"/>
        <v>3460.7</v>
      </c>
      <c r="S29" s="9">
        <f t="shared" si="10"/>
        <v>0</v>
      </c>
    </row>
    <row r="30" spans="1:19" x14ac:dyDescent="0.25">
      <c r="A30" s="4" t="s">
        <v>45</v>
      </c>
      <c r="B30" s="5">
        <v>164</v>
      </c>
      <c r="C30" s="6">
        <f t="shared" si="0"/>
        <v>427.1</v>
      </c>
      <c r="D30" s="7">
        <v>164</v>
      </c>
      <c r="E30" s="6">
        <f t="shared" si="1"/>
        <v>213.5</v>
      </c>
      <c r="F30" s="6">
        <f t="shared" si="2"/>
        <v>640.6</v>
      </c>
      <c r="G30" s="7">
        <v>161</v>
      </c>
      <c r="H30" s="7">
        <v>157</v>
      </c>
      <c r="I30" s="8">
        <f t="shared" si="3"/>
        <v>838.5</v>
      </c>
      <c r="J30" s="8">
        <f t="shared" si="4"/>
        <v>408.8</v>
      </c>
      <c r="K30" s="8">
        <f t="shared" si="5"/>
        <v>1247.3</v>
      </c>
      <c r="L30" s="5">
        <v>157</v>
      </c>
      <c r="M30" s="8">
        <f t="shared" si="6"/>
        <v>1226.5</v>
      </c>
      <c r="N30" s="8">
        <v>640.6</v>
      </c>
      <c r="O30" s="8">
        <f t="shared" si="7"/>
        <v>585.9</v>
      </c>
      <c r="P30" s="7">
        <v>155</v>
      </c>
      <c r="Q30" s="8">
        <f t="shared" si="8"/>
        <v>1210.9000000000001</v>
      </c>
      <c r="R30" s="8">
        <f t="shared" si="9"/>
        <v>1210.9000000000001</v>
      </c>
      <c r="S30" s="9">
        <f t="shared" si="10"/>
        <v>0</v>
      </c>
    </row>
    <row r="31" spans="1:19" x14ac:dyDescent="0.25">
      <c r="A31" s="4" t="s">
        <v>46</v>
      </c>
      <c r="B31" s="5">
        <v>160</v>
      </c>
      <c r="C31" s="6">
        <f t="shared" si="0"/>
        <v>416.6</v>
      </c>
      <c r="D31" s="7">
        <v>161</v>
      </c>
      <c r="E31" s="6">
        <f t="shared" si="1"/>
        <v>209.6</v>
      </c>
      <c r="F31" s="6">
        <f t="shared" si="2"/>
        <v>626.20000000000005</v>
      </c>
      <c r="G31" s="7">
        <v>153</v>
      </c>
      <c r="H31" s="7">
        <v>153</v>
      </c>
      <c r="I31" s="8">
        <f t="shared" si="3"/>
        <v>796.8</v>
      </c>
      <c r="J31" s="8">
        <f t="shared" si="4"/>
        <v>398.4</v>
      </c>
      <c r="K31" s="8">
        <f t="shared" si="5"/>
        <v>1195.1999999999998</v>
      </c>
      <c r="L31" s="5">
        <v>153</v>
      </c>
      <c r="M31" s="8">
        <f t="shared" si="6"/>
        <v>1195.2</v>
      </c>
      <c r="N31" s="8">
        <v>632.79999999999995</v>
      </c>
      <c r="O31" s="8">
        <f t="shared" si="7"/>
        <v>562.40000000000009</v>
      </c>
      <c r="P31" s="7">
        <v>153</v>
      </c>
      <c r="Q31" s="8">
        <f t="shared" si="8"/>
        <v>1195.2</v>
      </c>
      <c r="R31" s="8">
        <f t="shared" si="9"/>
        <v>1195.2</v>
      </c>
      <c r="S31" s="9">
        <f t="shared" si="10"/>
        <v>0</v>
      </c>
    </row>
    <row r="32" spans="1:19" x14ac:dyDescent="0.25">
      <c r="A32" s="4" t="s">
        <v>47</v>
      </c>
      <c r="B32" s="5">
        <v>290</v>
      </c>
      <c r="C32" s="6">
        <f t="shared" si="0"/>
        <v>755.2</v>
      </c>
      <c r="D32" s="7">
        <v>281</v>
      </c>
      <c r="E32" s="6">
        <f t="shared" si="1"/>
        <v>365.9</v>
      </c>
      <c r="F32" s="6">
        <f t="shared" si="2"/>
        <v>1121.0999999999999</v>
      </c>
      <c r="G32" s="7">
        <v>282</v>
      </c>
      <c r="H32" s="7">
        <v>286</v>
      </c>
      <c r="I32" s="8">
        <f t="shared" si="3"/>
        <v>1468.7</v>
      </c>
      <c r="J32" s="8">
        <f t="shared" si="4"/>
        <v>744.7</v>
      </c>
      <c r="K32" s="8">
        <f t="shared" si="5"/>
        <v>2213.4</v>
      </c>
      <c r="L32" s="5">
        <v>286</v>
      </c>
      <c r="M32" s="8">
        <f t="shared" si="6"/>
        <v>2234.1999999999998</v>
      </c>
      <c r="N32" s="8">
        <v>1113.2</v>
      </c>
      <c r="O32" s="8">
        <f t="shared" si="7"/>
        <v>1120.9999999999998</v>
      </c>
      <c r="P32" s="7">
        <v>286</v>
      </c>
      <c r="Q32" s="8">
        <f t="shared" si="8"/>
        <v>2234.1999999999998</v>
      </c>
      <c r="R32" s="8">
        <f t="shared" si="9"/>
        <v>2234.1999999999998</v>
      </c>
      <c r="S32" s="9">
        <f t="shared" si="10"/>
        <v>0</v>
      </c>
    </row>
    <row r="33" spans="1:21" x14ac:dyDescent="0.25">
      <c r="A33" s="4" t="s">
        <v>48</v>
      </c>
      <c r="B33" s="5">
        <v>391</v>
      </c>
      <c r="C33" s="6">
        <f t="shared" si="0"/>
        <v>1018.2</v>
      </c>
      <c r="D33" s="7">
        <v>371</v>
      </c>
      <c r="E33" s="6">
        <f t="shared" si="1"/>
        <v>483</v>
      </c>
      <c r="F33" s="6">
        <f t="shared" si="2"/>
        <v>1501.2</v>
      </c>
      <c r="G33" s="7">
        <v>361</v>
      </c>
      <c r="H33" s="7">
        <v>361</v>
      </c>
      <c r="I33" s="8">
        <f t="shared" si="3"/>
        <v>1880.1</v>
      </c>
      <c r="J33" s="8">
        <f t="shared" si="4"/>
        <v>940</v>
      </c>
      <c r="K33" s="8">
        <f t="shared" si="5"/>
        <v>2820.1</v>
      </c>
      <c r="L33" s="5">
        <v>361</v>
      </c>
      <c r="M33" s="8">
        <f t="shared" si="6"/>
        <v>2820.1</v>
      </c>
      <c r="N33" s="8">
        <v>1456.9</v>
      </c>
      <c r="O33" s="8">
        <f t="shared" si="7"/>
        <v>1363.1999999999998</v>
      </c>
      <c r="P33" s="7">
        <v>361</v>
      </c>
      <c r="Q33" s="8">
        <f t="shared" si="8"/>
        <v>2820.1</v>
      </c>
      <c r="R33" s="8">
        <f t="shared" si="9"/>
        <v>2820.1</v>
      </c>
      <c r="S33" s="9">
        <f t="shared" si="10"/>
        <v>0</v>
      </c>
    </row>
    <row r="34" spans="1:21" x14ac:dyDescent="0.25">
      <c r="A34" s="4" t="s">
        <v>49</v>
      </c>
      <c r="B34" s="5">
        <v>213</v>
      </c>
      <c r="C34" s="6">
        <f t="shared" si="0"/>
        <v>554.70000000000005</v>
      </c>
      <c r="D34" s="7">
        <v>212</v>
      </c>
      <c r="E34" s="6">
        <f t="shared" si="1"/>
        <v>276</v>
      </c>
      <c r="F34" s="6">
        <f t="shared" si="2"/>
        <v>830.7</v>
      </c>
      <c r="G34" s="7">
        <v>190</v>
      </c>
      <c r="H34" s="7">
        <v>186</v>
      </c>
      <c r="I34" s="8">
        <f t="shared" si="3"/>
        <v>989.5</v>
      </c>
      <c r="J34" s="8">
        <f t="shared" si="4"/>
        <v>484.3</v>
      </c>
      <c r="K34" s="8">
        <f t="shared" si="5"/>
        <v>1473.8</v>
      </c>
      <c r="L34" s="5">
        <v>186</v>
      </c>
      <c r="M34" s="8">
        <f t="shared" si="6"/>
        <v>1453</v>
      </c>
      <c r="N34" s="8">
        <v>812.4</v>
      </c>
      <c r="O34" s="8">
        <f t="shared" si="7"/>
        <v>640.6</v>
      </c>
      <c r="P34" s="7">
        <v>182</v>
      </c>
      <c r="Q34" s="8">
        <f t="shared" si="8"/>
        <v>1421.8</v>
      </c>
      <c r="R34" s="8">
        <f t="shared" si="9"/>
        <v>1421.8</v>
      </c>
      <c r="S34" s="9">
        <f t="shared" si="10"/>
        <v>0</v>
      </c>
    </row>
    <row r="35" spans="1:21" x14ac:dyDescent="0.25">
      <c r="A35" s="4" t="s">
        <v>50</v>
      </c>
      <c r="B35" s="5">
        <v>194</v>
      </c>
      <c r="C35" s="6">
        <f t="shared" si="0"/>
        <v>505.2</v>
      </c>
      <c r="D35" s="7">
        <v>196</v>
      </c>
      <c r="E35" s="6">
        <f t="shared" si="1"/>
        <v>255.2</v>
      </c>
      <c r="F35" s="6">
        <f t="shared" si="2"/>
        <v>760.4</v>
      </c>
      <c r="G35" s="7">
        <v>186</v>
      </c>
      <c r="H35" s="7">
        <v>185</v>
      </c>
      <c r="I35" s="8">
        <f t="shared" si="3"/>
        <v>968.7</v>
      </c>
      <c r="J35" s="8">
        <f t="shared" si="4"/>
        <v>481.7</v>
      </c>
      <c r="K35" s="8">
        <f t="shared" si="5"/>
        <v>1450.4</v>
      </c>
      <c r="L35" s="5">
        <v>185</v>
      </c>
      <c r="M35" s="8">
        <f t="shared" si="6"/>
        <v>1445.2</v>
      </c>
      <c r="N35" s="8">
        <v>773.4</v>
      </c>
      <c r="O35" s="8">
        <f t="shared" si="7"/>
        <v>671.80000000000007</v>
      </c>
      <c r="P35" s="7">
        <v>185</v>
      </c>
      <c r="Q35" s="8">
        <f t="shared" si="8"/>
        <v>1445.2</v>
      </c>
      <c r="R35" s="8">
        <f t="shared" si="9"/>
        <v>1445.2</v>
      </c>
      <c r="S35" s="9">
        <f t="shared" si="10"/>
        <v>0</v>
      </c>
    </row>
    <row r="36" spans="1:21" x14ac:dyDescent="0.25">
      <c r="A36" s="4" t="s">
        <v>51</v>
      </c>
      <c r="B36" s="5">
        <v>536</v>
      </c>
      <c r="C36" s="6">
        <f t="shared" si="0"/>
        <v>1395.7</v>
      </c>
      <c r="D36" s="7">
        <v>540</v>
      </c>
      <c r="E36" s="6">
        <f t="shared" si="1"/>
        <v>703.1</v>
      </c>
      <c r="F36" s="6">
        <f t="shared" si="2"/>
        <v>2098.8000000000002</v>
      </c>
      <c r="G36" s="7">
        <v>546</v>
      </c>
      <c r="H36" s="7">
        <v>546</v>
      </c>
      <c r="I36" s="8">
        <f>ROUND(G36*5000*0.05*1.302*8/1000,1)</f>
        <v>1421.8</v>
      </c>
      <c r="J36" s="8">
        <f>ROUND(H36*5000*0.05*1.302*4/1000,1)</f>
        <v>710.9</v>
      </c>
      <c r="K36" s="8">
        <f t="shared" si="5"/>
        <v>2132.6999999999998</v>
      </c>
      <c r="L36" s="5">
        <v>546</v>
      </c>
      <c r="M36" s="8">
        <f>ROUND(L36*5000*0.05*1.302*12/1000,1)</f>
        <v>2132.6999999999998</v>
      </c>
      <c r="N36" s="8">
        <v>2105.3000000000002</v>
      </c>
      <c r="O36" s="8">
        <f t="shared" si="7"/>
        <v>27.399999999999636</v>
      </c>
      <c r="P36" s="7">
        <v>546</v>
      </c>
      <c r="Q36" s="8">
        <f>ROUND(P36*5000*0.05*1.302*12/1000,1)</f>
        <v>2132.6999999999998</v>
      </c>
      <c r="R36" s="8">
        <f t="shared" si="9"/>
        <v>2132.6999999999998</v>
      </c>
      <c r="S36" s="9">
        <f t="shared" si="10"/>
        <v>0</v>
      </c>
    </row>
    <row r="37" spans="1:21" x14ac:dyDescent="0.25">
      <c r="A37" s="4" t="s">
        <v>52</v>
      </c>
      <c r="B37" s="5">
        <v>329</v>
      </c>
      <c r="C37" s="6">
        <f t="shared" si="0"/>
        <v>856.7</v>
      </c>
      <c r="D37" s="7">
        <v>331</v>
      </c>
      <c r="E37" s="6">
        <f t="shared" si="1"/>
        <v>431</v>
      </c>
      <c r="F37" s="6">
        <f t="shared" si="2"/>
        <v>1287.7</v>
      </c>
      <c r="G37" s="7">
        <v>319</v>
      </c>
      <c r="H37" s="7">
        <v>322</v>
      </c>
      <c r="I37" s="8">
        <f>ROUND(G37*10000*0.05*1.302*8/1000,1)</f>
        <v>1661.4</v>
      </c>
      <c r="J37" s="8">
        <f>ROUND(H37*10000*0.05*1.302*4/1000,1)</f>
        <v>838.5</v>
      </c>
      <c r="K37" s="8">
        <f t="shared" si="5"/>
        <v>2499.9</v>
      </c>
      <c r="L37" s="5">
        <v>320</v>
      </c>
      <c r="M37" s="8">
        <f>ROUND(L37*10000*0.05*1.302*12/1000,1)</f>
        <v>2499.8000000000002</v>
      </c>
      <c r="N37" s="8">
        <v>1285.0999999999999</v>
      </c>
      <c r="O37" s="8">
        <f t="shared" si="7"/>
        <v>1214.7000000000003</v>
      </c>
      <c r="P37" s="7">
        <v>320</v>
      </c>
      <c r="Q37" s="8">
        <f>ROUND(P37*10000*0.05*1.302*12/1000,1)</f>
        <v>2499.8000000000002</v>
      </c>
      <c r="R37" s="8">
        <f t="shared" si="9"/>
        <v>2499.8000000000002</v>
      </c>
      <c r="S37" s="9">
        <f t="shared" si="10"/>
        <v>0</v>
      </c>
    </row>
    <row r="38" spans="1:21" x14ac:dyDescent="0.25">
      <c r="A38" s="4" t="s">
        <v>53</v>
      </c>
      <c r="B38" s="5">
        <v>142</v>
      </c>
      <c r="C38" s="6">
        <f t="shared" si="0"/>
        <v>369.8</v>
      </c>
      <c r="D38" s="7">
        <v>154</v>
      </c>
      <c r="E38" s="6">
        <f t="shared" si="1"/>
        <v>200.5</v>
      </c>
      <c r="F38" s="6">
        <f t="shared" si="2"/>
        <v>570.29999999999995</v>
      </c>
      <c r="G38" s="7">
        <v>169</v>
      </c>
      <c r="H38" s="7">
        <v>174</v>
      </c>
      <c r="I38" s="8">
        <f>ROUND(G38*10000*0.05*1.302*8/1000,1)</f>
        <v>880.2</v>
      </c>
      <c r="J38" s="8">
        <f>ROUND(H38*10000*0.05*1.302*4/1000,1)</f>
        <v>453.1</v>
      </c>
      <c r="K38" s="8">
        <f t="shared" si="5"/>
        <v>1333.3000000000002</v>
      </c>
      <c r="L38" s="5">
        <v>174</v>
      </c>
      <c r="M38" s="8">
        <f>ROUND(L38*10000*0.05*1.302*12/1000,1)</f>
        <v>1359.3</v>
      </c>
      <c r="N38" s="8">
        <v>632.79999999999995</v>
      </c>
      <c r="O38" s="8">
        <f t="shared" si="7"/>
        <v>726.5</v>
      </c>
      <c r="P38" s="7">
        <v>177</v>
      </c>
      <c r="Q38" s="8">
        <f>ROUND(P38*10000*0.05*1.302*12/1000,1)</f>
        <v>1382.7</v>
      </c>
      <c r="R38" s="8">
        <f t="shared" si="9"/>
        <v>1382.7</v>
      </c>
      <c r="S38" s="9">
        <f t="shared" si="10"/>
        <v>0</v>
      </c>
    </row>
    <row r="39" spans="1:21" x14ac:dyDescent="0.25">
      <c r="A39" s="4" t="s">
        <v>54</v>
      </c>
      <c r="B39" s="5">
        <v>135</v>
      </c>
      <c r="C39" s="6">
        <f t="shared" si="0"/>
        <v>351.5</v>
      </c>
      <c r="D39" s="7">
        <v>136</v>
      </c>
      <c r="E39" s="6">
        <f t="shared" si="1"/>
        <v>177.1</v>
      </c>
      <c r="F39" s="6">
        <f t="shared" si="2"/>
        <v>528.6</v>
      </c>
      <c r="G39" s="7">
        <v>135</v>
      </c>
      <c r="H39" s="7">
        <v>136</v>
      </c>
      <c r="I39" s="8">
        <f>ROUND(G39*10000*0.05*1.302*8/1000,1)</f>
        <v>703.1</v>
      </c>
      <c r="J39" s="8">
        <f>ROUND(H39*10000*0.05*1.302*4/1000,1)</f>
        <v>354.1</v>
      </c>
      <c r="K39" s="8">
        <f t="shared" si="5"/>
        <v>1057.2</v>
      </c>
      <c r="L39" s="5">
        <v>136</v>
      </c>
      <c r="M39" s="8">
        <f>ROUND(L39*10000*0.05*1.302*12/1000,1)</f>
        <v>1062.4000000000001</v>
      </c>
      <c r="N39" s="8">
        <v>535.1</v>
      </c>
      <c r="O39" s="8">
        <f t="shared" si="7"/>
        <v>527.30000000000007</v>
      </c>
      <c r="P39" s="7">
        <v>134</v>
      </c>
      <c r="Q39" s="8">
        <f>ROUND(P39*10000*0.05*1.302*12/1000,1)</f>
        <v>1046.8</v>
      </c>
      <c r="R39" s="8">
        <f t="shared" si="9"/>
        <v>1046.8</v>
      </c>
      <c r="S39" s="9">
        <f t="shared" si="10"/>
        <v>0</v>
      </c>
    </row>
    <row r="40" spans="1:21" x14ac:dyDescent="0.25">
      <c r="A40" s="4" t="s">
        <v>55</v>
      </c>
      <c r="B40" s="5">
        <v>7697</v>
      </c>
      <c r="C40" s="6">
        <f t="shared" si="0"/>
        <v>20043</v>
      </c>
      <c r="D40" s="7">
        <v>7861</v>
      </c>
      <c r="E40" s="6">
        <f t="shared" si="1"/>
        <v>10235</v>
      </c>
      <c r="F40" s="6">
        <f t="shared" si="2"/>
        <v>30278</v>
      </c>
      <c r="G40" s="7">
        <v>7978</v>
      </c>
      <c r="H40" s="7">
        <v>7974</v>
      </c>
      <c r="I40" s="8">
        <f>ROUND(G40*5000*0.05*1.302*8/1000,1)</f>
        <v>20774.7</v>
      </c>
      <c r="J40" s="8">
        <f>ROUND(H40*5000*0.05*1.302*4/1000,1)</f>
        <v>10382.1</v>
      </c>
      <c r="K40" s="8">
        <f t="shared" si="5"/>
        <v>31156.800000000003</v>
      </c>
      <c r="L40" s="5">
        <f>7974+353</f>
        <v>8327</v>
      </c>
      <c r="M40" s="8">
        <f>ROUND(L40*5000*0.05*1.302*12/1000,1)+0.1</f>
        <v>32525.399999999998</v>
      </c>
      <c r="N40" s="8">
        <f>M40-835.7</f>
        <v>31689.699999999997</v>
      </c>
      <c r="O40" s="8">
        <f t="shared" si="7"/>
        <v>835.70000000000073</v>
      </c>
      <c r="P40" s="7">
        <v>8335</v>
      </c>
      <c r="Q40" s="8">
        <f>ROUND(P40*5000*0.05*1.302*12/1000,1)+0.1</f>
        <v>32556.6</v>
      </c>
      <c r="R40" s="8">
        <f>Q40-835.7</f>
        <v>31720.899999999998</v>
      </c>
      <c r="S40" s="9">
        <f t="shared" si="10"/>
        <v>835.70000000000073</v>
      </c>
    </row>
    <row r="41" spans="1:21" x14ac:dyDescent="0.25">
      <c r="A41" s="10" t="s">
        <v>56</v>
      </c>
      <c r="B41" s="11">
        <f t="shared" ref="B41:S41" si="11">SUM(B6:B40)</f>
        <v>17605</v>
      </c>
      <c r="C41" s="11">
        <f t="shared" si="11"/>
        <v>45843.6</v>
      </c>
      <c r="D41" s="11">
        <f t="shared" si="11"/>
        <v>17767</v>
      </c>
      <c r="E41" s="10">
        <f t="shared" si="11"/>
        <v>23132.5</v>
      </c>
      <c r="F41" s="11">
        <f t="shared" si="11"/>
        <v>68976.100000000006</v>
      </c>
      <c r="G41" s="12">
        <f t="shared" si="11"/>
        <v>17895</v>
      </c>
      <c r="H41" s="12">
        <f t="shared" si="11"/>
        <v>17912</v>
      </c>
      <c r="I41" s="12">
        <f t="shared" si="11"/>
        <v>71000.999999999985</v>
      </c>
      <c r="J41" s="12">
        <f t="shared" si="11"/>
        <v>35549.499999999993</v>
      </c>
      <c r="K41" s="12">
        <f t="shared" si="11"/>
        <v>106550.5</v>
      </c>
      <c r="L41" s="12">
        <f t="shared" si="11"/>
        <v>18263</v>
      </c>
      <c r="M41" s="13">
        <f t="shared" si="11"/>
        <v>108012.59999999998</v>
      </c>
      <c r="N41" s="13">
        <f t="shared" si="11"/>
        <v>70522.900000000009</v>
      </c>
      <c r="O41" s="13">
        <f t="shared" si="11"/>
        <v>37489.699999999997</v>
      </c>
      <c r="P41" s="12">
        <f t="shared" si="11"/>
        <v>18267</v>
      </c>
      <c r="Q41" s="13">
        <f t="shared" si="11"/>
        <v>108012.59999999998</v>
      </c>
      <c r="R41" s="13">
        <f t="shared" si="11"/>
        <v>107176.89999999998</v>
      </c>
      <c r="S41" s="13">
        <f t="shared" si="11"/>
        <v>835.70000000000073</v>
      </c>
      <c r="T41" s="14"/>
      <c r="U41" s="14"/>
    </row>
    <row r="42" spans="1:21" ht="30" x14ac:dyDescent="0.25">
      <c r="A42" s="15" t="s">
        <v>57</v>
      </c>
      <c r="B42" s="16">
        <v>30</v>
      </c>
      <c r="C42" s="6">
        <f t="shared" ref="C42:C47" si="12">ROUND(B42*5000*0.05*1.302*8/1000,1)</f>
        <v>78.099999999999994</v>
      </c>
      <c r="D42" s="7">
        <v>26</v>
      </c>
      <c r="E42" s="6">
        <f t="shared" ref="E42:E47" si="13">ROUND(D42*5000*0.05*1.302*4/1000,1)</f>
        <v>33.9</v>
      </c>
      <c r="F42" s="6">
        <f t="shared" ref="F42:F47" si="14">E42+C42</f>
        <v>112</v>
      </c>
      <c r="G42" s="7">
        <v>26</v>
      </c>
      <c r="H42" s="7">
        <v>26</v>
      </c>
      <c r="I42" s="8">
        <f>ROUND(G42*10000*0.05*1.302*8/1000,1)</f>
        <v>135.4</v>
      </c>
      <c r="J42" s="8">
        <f>ROUND(H42*10000*0.05*1.302*4/1000,1)</f>
        <v>67.7</v>
      </c>
      <c r="K42" s="8">
        <f>I42+J42</f>
        <v>203.10000000000002</v>
      </c>
      <c r="L42" s="5">
        <v>26</v>
      </c>
      <c r="M42" s="8">
        <f>ROUND(L42*10000*0.05*1.302*12/1000,1)</f>
        <v>203.1</v>
      </c>
      <c r="N42" s="8">
        <f t="shared" ref="N42:N47" si="15">M42</f>
        <v>203.1</v>
      </c>
      <c r="O42" s="8"/>
      <c r="P42" s="5">
        <v>26</v>
      </c>
      <c r="Q42" s="8">
        <f>ROUND(P42*10000*0.05*1.302*12/1000,1)</f>
        <v>203.1</v>
      </c>
      <c r="R42" s="8">
        <f t="shared" ref="R42:R47" si="16">Q42</f>
        <v>203.1</v>
      </c>
      <c r="S42" s="17"/>
    </row>
    <row r="43" spans="1:21" ht="30" x14ac:dyDescent="0.25">
      <c r="A43" s="15" t="s">
        <v>58</v>
      </c>
      <c r="B43" s="16">
        <v>28</v>
      </c>
      <c r="C43" s="6">
        <f t="shared" si="12"/>
        <v>72.900000000000006</v>
      </c>
      <c r="D43" s="7">
        <v>27</v>
      </c>
      <c r="E43" s="6">
        <f t="shared" si="13"/>
        <v>35.200000000000003</v>
      </c>
      <c r="F43" s="6">
        <f t="shared" si="14"/>
        <v>108.10000000000001</v>
      </c>
      <c r="G43" s="7">
        <v>27</v>
      </c>
      <c r="H43" s="7">
        <v>27</v>
      </c>
      <c r="I43" s="8">
        <f>ROUND(G43*10000*0.05*1.302*8/1000,1)</f>
        <v>140.6</v>
      </c>
      <c r="J43" s="8">
        <f>ROUND(H43*10000*0.05*1.302*4/1000,1)</f>
        <v>70.3</v>
      </c>
      <c r="K43" s="8">
        <f>I43+J43</f>
        <v>210.89999999999998</v>
      </c>
      <c r="L43" s="5">
        <v>27</v>
      </c>
      <c r="M43" s="8">
        <f>ROUND(L43*10000*0.05*1.302*12/1000,1)</f>
        <v>210.9</v>
      </c>
      <c r="N43" s="8">
        <f t="shared" si="15"/>
        <v>210.9</v>
      </c>
      <c r="O43" s="8"/>
      <c r="P43" s="5">
        <v>27</v>
      </c>
      <c r="Q43" s="8">
        <f>ROUND(P43*10000*0.05*1.302*12/1000,1)</f>
        <v>210.9</v>
      </c>
      <c r="R43" s="8">
        <f t="shared" si="16"/>
        <v>210.9</v>
      </c>
      <c r="S43" s="17"/>
    </row>
    <row r="44" spans="1:21" ht="45" x14ac:dyDescent="0.25">
      <c r="A44" s="15" t="s">
        <v>59</v>
      </c>
      <c r="B44" s="16">
        <v>8</v>
      </c>
      <c r="C44" s="6">
        <f t="shared" si="12"/>
        <v>20.8</v>
      </c>
      <c r="D44" s="7">
        <v>8</v>
      </c>
      <c r="E44" s="6">
        <f t="shared" si="13"/>
        <v>10.4</v>
      </c>
      <c r="F44" s="6">
        <f t="shared" si="14"/>
        <v>31.200000000000003</v>
      </c>
      <c r="G44" s="7">
        <v>8</v>
      </c>
      <c r="H44" s="7">
        <v>8</v>
      </c>
      <c r="I44" s="8">
        <f>ROUND(G44*5000*0.05*1.302*8/1000,1)</f>
        <v>20.8</v>
      </c>
      <c r="J44" s="8">
        <f>ROUND(H44*5000*0.05*1.302*4/1000,1)</f>
        <v>10.4</v>
      </c>
      <c r="K44" s="8">
        <f>I44+J44</f>
        <v>31.200000000000003</v>
      </c>
      <c r="L44" s="5">
        <v>8</v>
      </c>
      <c r="M44" s="8">
        <f>ROUND(L44*5000*0.05*1.302*12/1000,1)</f>
        <v>31.2</v>
      </c>
      <c r="N44" s="8">
        <f t="shared" si="15"/>
        <v>31.2</v>
      </c>
      <c r="O44" s="8"/>
      <c r="P44" s="5">
        <v>8</v>
      </c>
      <c r="Q44" s="8">
        <f>ROUND(P44*5000*0.05*1.302*12/1000,1)</f>
        <v>31.2</v>
      </c>
      <c r="R44" s="8">
        <f t="shared" si="16"/>
        <v>31.2</v>
      </c>
      <c r="S44" s="17"/>
    </row>
    <row r="45" spans="1:21" ht="45" x14ac:dyDescent="0.25">
      <c r="A45" s="15" t="s">
        <v>60</v>
      </c>
      <c r="B45" s="16">
        <v>31</v>
      </c>
      <c r="C45" s="6">
        <f t="shared" si="12"/>
        <v>80.7</v>
      </c>
      <c r="D45" s="7">
        <v>31</v>
      </c>
      <c r="E45" s="6">
        <f t="shared" si="13"/>
        <v>40.4</v>
      </c>
      <c r="F45" s="6">
        <f t="shared" si="14"/>
        <v>121.1</v>
      </c>
      <c r="G45" s="7">
        <v>31</v>
      </c>
      <c r="H45" s="7">
        <v>31</v>
      </c>
      <c r="I45" s="8">
        <f>ROUND(G45*5000*0.05*1.302*8/1000,1)</f>
        <v>80.7</v>
      </c>
      <c r="J45" s="8">
        <f>ROUND(H45*5000*0.05*1.302*4/1000,1)</f>
        <v>40.4</v>
      </c>
      <c r="K45" s="8">
        <f>I45+J45</f>
        <v>121.1</v>
      </c>
      <c r="L45" s="5">
        <v>31</v>
      </c>
      <c r="M45" s="8">
        <f>ROUND(L45*5000*0.05*1.302*12/1000,1)</f>
        <v>121.1</v>
      </c>
      <c r="N45" s="8">
        <f t="shared" si="15"/>
        <v>121.1</v>
      </c>
      <c r="O45" s="8"/>
      <c r="P45" s="5">
        <v>31</v>
      </c>
      <c r="Q45" s="8">
        <f>ROUND(P45*5000*0.05*1.302*12/1000,1)</f>
        <v>121.1</v>
      </c>
      <c r="R45" s="8">
        <f t="shared" si="16"/>
        <v>121.1</v>
      </c>
      <c r="S45" s="17"/>
    </row>
    <row r="46" spans="1:21" ht="60" x14ac:dyDescent="0.25">
      <c r="A46" s="15" t="s">
        <v>61</v>
      </c>
      <c r="B46" s="16">
        <v>10</v>
      </c>
      <c r="C46" s="6">
        <f t="shared" si="12"/>
        <v>26</v>
      </c>
      <c r="D46" s="7">
        <v>10</v>
      </c>
      <c r="E46" s="6">
        <f t="shared" si="13"/>
        <v>13</v>
      </c>
      <c r="F46" s="6">
        <f t="shared" si="14"/>
        <v>39</v>
      </c>
      <c r="G46" s="7">
        <v>10</v>
      </c>
      <c r="H46" s="7">
        <v>10</v>
      </c>
      <c r="I46" s="8">
        <f>ROUND(G46*5000*0.05*1.302*8/1000,1)</f>
        <v>26</v>
      </c>
      <c r="J46" s="8">
        <f>ROUND(H46*5000*0.05*1.302*4/1000,1)</f>
        <v>13</v>
      </c>
      <c r="K46" s="8">
        <f>I46+J46+0.1</f>
        <v>39.1</v>
      </c>
      <c r="L46" s="5">
        <v>10</v>
      </c>
      <c r="M46" s="8">
        <f>ROUND(L46*5000*0.05*1.302*12/1000,1)</f>
        <v>39.1</v>
      </c>
      <c r="N46" s="8">
        <f t="shared" si="15"/>
        <v>39.1</v>
      </c>
      <c r="O46" s="8"/>
      <c r="P46" s="5">
        <v>10</v>
      </c>
      <c r="Q46" s="8">
        <f>ROUND(P46*5000*0.05*1.302*12/1000,1)</f>
        <v>39.1</v>
      </c>
      <c r="R46" s="8">
        <f t="shared" si="16"/>
        <v>39.1</v>
      </c>
      <c r="S46" s="17"/>
    </row>
    <row r="47" spans="1:21" ht="45" x14ac:dyDescent="0.25">
      <c r="A47" s="15" t="s">
        <v>62</v>
      </c>
      <c r="B47" s="16">
        <v>17</v>
      </c>
      <c r="C47" s="6">
        <f t="shared" si="12"/>
        <v>44.3</v>
      </c>
      <c r="D47" s="7">
        <v>17</v>
      </c>
      <c r="E47" s="6">
        <f t="shared" si="13"/>
        <v>22.1</v>
      </c>
      <c r="F47" s="6">
        <f t="shared" si="14"/>
        <v>66.400000000000006</v>
      </c>
      <c r="G47" s="7">
        <v>16</v>
      </c>
      <c r="H47" s="7">
        <v>16</v>
      </c>
      <c r="I47" s="8">
        <f>ROUND(G47*5000*0.05*1.302*8/1000,1)</f>
        <v>41.7</v>
      </c>
      <c r="J47" s="8">
        <f>ROUND(H47*5000*0.05*1.302*4/1000,1)</f>
        <v>20.8</v>
      </c>
      <c r="K47" s="8">
        <f>I47+J47</f>
        <v>62.5</v>
      </c>
      <c r="L47" s="5">
        <v>16</v>
      </c>
      <c r="M47" s="8">
        <f>ROUND(L47*5000*0.05*1.302*12/1000,1)</f>
        <v>62.5</v>
      </c>
      <c r="N47" s="8">
        <f t="shared" si="15"/>
        <v>62.5</v>
      </c>
      <c r="O47" s="8"/>
      <c r="P47" s="5">
        <v>16</v>
      </c>
      <c r="Q47" s="8">
        <f>ROUND(P47*5000*0.05*1.302*12/1000,1)</f>
        <v>62.5</v>
      </c>
      <c r="R47" s="8">
        <f t="shared" si="16"/>
        <v>62.5</v>
      </c>
      <c r="S47" s="17"/>
    </row>
    <row r="48" spans="1:21" x14ac:dyDescent="0.25">
      <c r="A48" s="18" t="s">
        <v>63</v>
      </c>
      <c r="B48" s="19">
        <f t="shared" ref="B48:S48" si="17">SUM(B42:B47)</f>
        <v>124</v>
      </c>
      <c r="C48" s="19">
        <f t="shared" si="17"/>
        <v>322.8</v>
      </c>
      <c r="D48" s="20">
        <f t="shared" si="17"/>
        <v>119</v>
      </c>
      <c r="E48" s="20">
        <f t="shared" si="17"/>
        <v>155</v>
      </c>
      <c r="F48" s="21">
        <f t="shared" si="17"/>
        <v>477.79999999999995</v>
      </c>
      <c r="G48" s="22">
        <f t="shared" si="17"/>
        <v>118</v>
      </c>
      <c r="H48" s="22">
        <f t="shared" si="17"/>
        <v>118</v>
      </c>
      <c r="I48" s="22">
        <f t="shared" si="17"/>
        <v>445.2</v>
      </c>
      <c r="J48" s="23">
        <f t="shared" si="17"/>
        <v>222.60000000000002</v>
      </c>
      <c r="K48" s="24">
        <f t="shared" si="17"/>
        <v>667.9</v>
      </c>
      <c r="L48" s="22">
        <f t="shared" si="17"/>
        <v>118</v>
      </c>
      <c r="M48" s="24">
        <f t="shared" si="17"/>
        <v>667.9</v>
      </c>
      <c r="N48" s="24">
        <f t="shared" si="17"/>
        <v>667.9</v>
      </c>
      <c r="O48" s="24">
        <f t="shared" si="17"/>
        <v>0</v>
      </c>
      <c r="P48" s="22">
        <f t="shared" si="17"/>
        <v>118</v>
      </c>
      <c r="Q48" s="24">
        <f t="shared" si="17"/>
        <v>667.9</v>
      </c>
      <c r="R48" s="24">
        <f t="shared" si="17"/>
        <v>667.9</v>
      </c>
      <c r="S48" s="24">
        <f t="shared" si="17"/>
        <v>0</v>
      </c>
    </row>
    <row r="49" spans="1:19" x14ac:dyDescent="0.25">
      <c r="A49" s="18" t="s">
        <v>64</v>
      </c>
      <c r="B49" s="19">
        <f t="shared" ref="B49:S49" si="18">B48+B41</f>
        <v>17729</v>
      </c>
      <c r="C49" s="19">
        <f t="shared" si="18"/>
        <v>46166.400000000001</v>
      </c>
      <c r="D49" s="19">
        <f t="shared" si="18"/>
        <v>17886</v>
      </c>
      <c r="E49" s="19">
        <f t="shared" si="18"/>
        <v>23287.5</v>
      </c>
      <c r="F49" s="19">
        <f t="shared" si="18"/>
        <v>69453.900000000009</v>
      </c>
      <c r="G49" s="25">
        <f t="shared" si="18"/>
        <v>18013</v>
      </c>
      <c r="H49" s="25">
        <f t="shared" si="18"/>
        <v>18030</v>
      </c>
      <c r="I49" s="25">
        <f t="shared" si="18"/>
        <v>71446.199999999983</v>
      </c>
      <c r="J49" s="24">
        <f t="shared" si="18"/>
        <v>35772.099999999991</v>
      </c>
      <c r="K49" s="24">
        <f t="shared" si="18"/>
        <v>107218.4</v>
      </c>
      <c r="L49" s="25">
        <f t="shared" si="18"/>
        <v>18381</v>
      </c>
      <c r="M49" s="24">
        <f t="shared" si="18"/>
        <v>108680.49999999997</v>
      </c>
      <c r="N49" s="24">
        <f t="shared" si="18"/>
        <v>71190.8</v>
      </c>
      <c r="O49" s="24">
        <f t="shared" si="18"/>
        <v>37489.699999999997</v>
      </c>
      <c r="P49" s="25">
        <f t="shared" si="18"/>
        <v>18385</v>
      </c>
      <c r="Q49" s="24">
        <f t="shared" si="18"/>
        <v>108680.49999999997</v>
      </c>
      <c r="R49" s="26">
        <f t="shared" si="18"/>
        <v>107844.79999999997</v>
      </c>
      <c r="S49" s="26">
        <f t="shared" si="18"/>
        <v>835.70000000000073</v>
      </c>
    </row>
    <row r="50" spans="1:19" hidden="1" x14ac:dyDescent="0.25">
      <c r="M50" s="27"/>
      <c r="N50" s="28"/>
      <c r="O50" s="28"/>
      <c r="Q50" s="27"/>
      <c r="R50" s="28"/>
    </row>
    <row r="51" spans="1:19" hidden="1" x14ac:dyDescent="0.25">
      <c r="A51" s="36" t="s">
        <v>65</v>
      </c>
      <c r="B51" s="36"/>
      <c r="C51" s="36"/>
      <c r="D51" s="36"/>
      <c r="E51" s="29"/>
      <c r="F51" s="29"/>
      <c r="G51" s="29"/>
      <c r="H51" s="29"/>
      <c r="I51" s="29"/>
      <c r="J51" s="29"/>
      <c r="K51" s="29"/>
      <c r="L51" s="29"/>
      <c r="M51" s="30">
        <v>1639488.8</v>
      </c>
      <c r="N51" s="30"/>
      <c r="O51" s="30"/>
      <c r="P51" s="31"/>
      <c r="Q51" s="30">
        <v>1639488.8</v>
      </c>
      <c r="R51" s="32"/>
    </row>
    <row r="52" spans="1:19" hidden="1" x14ac:dyDescent="0.25"/>
    <row r="53" spans="1:19" hidden="1" x14ac:dyDescent="0.25">
      <c r="A53" s="36" t="s">
        <v>66</v>
      </c>
      <c r="B53" s="36"/>
      <c r="C53" s="36"/>
      <c r="D53" s="36"/>
      <c r="E53" s="29"/>
      <c r="F53" s="29"/>
      <c r="G53" s="29"/>
      <c r="H53" s="29"/>
      <c r="I53" s="29"/>
      <c r="J53" s="29"/>
      <c r="K53" s="29"/>
      <c r="L53" s="29"/>
      <c r="M53" s="30">
        <v>1710453</v>
      </c>
      <c r="N53" s="30"/>
      <c r="O53" s="30"/>
      <c r="P53" s="31"/>
      <c r="Q53" s="30">
        <v>1710453</v>
      </c>
      <c r="R53" s="32"/>
    </row>
    <row r="54" spans="1:19" hidden="1" x14ac:dyDescent="0.25"/>
    <row r="55" spans="1:19" hidden="1" x14ac:dyDescent="0.25"/>
    <row r="58" spans="1:19" x14ac:dyDescent="0.25">
      <c r="J58" s="14"/>
      <c r="K58" s="14"/>
      <c r="L58" s="14"/>
      <c r="M58" s="14"/>
      <c r="N58" s="14"/>
      <c r="O58" s="14"/>
    </row>
    <row r="60" spans="1:19" ht="18.75" x14ac:dyDescent="0.3">
      <c r="A60" s="33" t="s">
        <v>67</v>
      </c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4"/>
      <c r="M60" s="35" t="s">
        <v>68</v>
      </c>
      <c r="N60" s="35"/>
      <c r="O60" s="35"/>
      <c r="P60" s="33" t="s">
        <v>69</v>
      </c>
      <c r="Q60" s="35"/>
      <c r="R60" s="35"/>
    </row>
  </sheetData>
  <mergeCells count="22">
    <mergeCell ref="A1:S1"/>
    <mergeCell ref="A3:A5"/>
    <mergeCell ref="B3:B5"/>
    <mergeCell ref="C3:C5"/>
    <mergeCell ref="D3:D5"/>
    <mergeCell ref="E3:E5"/>
    <mergeCell ref="F3:F5"/>
    <mergeCell ref="G3:G5"/>
    <mergeCell ref="H3:H5"/>
    <mergeCell ref="I3:I5"/>
    <mergeCell ref="J3:J5"/>
    <mergeCell ref="K3:K5"/>
    <mergeCell ref="L3:L5"/>
    <mergeCell ref="M3:M5"/>
    <mergeCell ref="N3:N5"/>
    <mergeCell ref="O3:O5"/>
    <mergeCell ref="A53:D53"/>
    <mergeCell ref="P3:P5"/>
    <mergeCell ref="Q3:Q5"/>
    <mergeCell ref="R3:R5"/>
    <mergeCell ref="S3:S5"/>
    <mergeCell ref="A51:D51"/>
  </mergeCells>
  <pageMargins left="0.31527777777777799" right="0.118055555555556" top="0.35416666666666702" bottom="0.35416666666666702" header="0.511811023622047" footer="0.511811023622047"/>
  <pageSetup paperSize="9" scale="60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2026-2027_Оля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Овсянникова Ирина Валентиновна</dc:creator>
  <dc:description/>
  <cp:lastModifiedBy>Мацокина Татьяна Михайловна</cp:lastModifiedBy>
  <cp:revision>4</cp:revision>
  <cp:lastPrinted>2025-10-17T10:00:22Z</cp:lastPrinted>
  <dcterms:created xsi:type="dcterms:W3CDTF">2020-01-16T07:01:56Z</dcterms:created>
  <dcterms:modified xsi:type="dcterms:W3CDTF">2025-10-18T07:05:32Z</dcterms:modified>
  <dc:language>ru-RU</dc:language>
</cp:coreProperties>
</file>